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1535" windowHeight="6240" activeTab="1"/>
  </bookViews>
  <sheets>
    <sheet name="Info" sheetId="1" r:id="rId1"/>
    <sheet name="Geburtsdatum" sheetId="2" r:id="rId2"/>
  </sheets>
  <definedNames>
    <definedName name="_xlnm.Print_Area" localSheetId="1">'Geburtsdatum'!$B$3:$H$215</definedName>
    <definedName name="_xlnm.Print_Titles" localSheetId="1">'Geburtsdatum'!$5:$5</definedName>
    <definedName name="geb">'Geburtsdatum'!$C$6:$C$215</definedName>
    <definedName name="Jahr">#REF!</definedName>
    <definedName name="stichtag">'Geburtsdatum'!$J$1</definedName>
  </definedNames>
  <calcPr fullCalcOnLoad="1"/>
</workbook>
</file>

<file path=xl/sharedStrings.xml><?xml version="1.0" encoding="utf-8"?>
<sst xmlns="http://schemas.openxmlformats.org/spreadsheetml/2006/main" count="140" uniqueCount="29">
  <si>
    <t>30.06.</t>
  </si>
  <si>
    <t>Alter
Jahre</t>
  </si>
  <si>
    <t>Alter am Stichtag
Jahre, Monate, Tage</t>
  </si>
  <si>
    <t>wird
eingestuft
in Klasse</t>
  </si>
  <si>
    <t>Jugend  C    
Jugend  B      
Jugend  A      
Junioren     </t>
  </si>
  <si>
    <t>Aktive       
Senior  A  
Senior  B  
Senior  C  </t>
  </si>
  <si>
    <t>Altersklassen Einstufung bei Meisterschaften</t>
  </si>
  <si>
    <t>Stichtag  der  Berechnung</t>
  </si>
  <si>
    <t>lfd.
Nr</t>
  </si>
  <si>
    <t>jahre</t>
  </si>
  <si>
    <t>klasse</t>
  </si>
  <si>
    <t>zu jung</t>
  </si>
  <si>
    <t>Jugend-C</t>
  </si>
  <si>
    <t>Jugend-B</t>
  </si>
  <si>
    <t>Jugend-A</t>
  </si>
  <si>
    <t>Junior</t>
  </si>
  <si>
    <t>Aktive</t>
  </si>
  <si>
    <t>Senioren-A</t>
  </si>
  <si>
    <t>Senioren-B</t>
  </si>
  <si>
    <t>Senioren-C</t>
  </si>
  <si>
    <r>
      <t xml:space="preserve">Hier können die
Geburtsdaten von
bis zu 210 Spielern
eingegeben werden.
</t>
    </r>
    <r>
      <rPr>
        <sz val="10"/>
        <color indexed="10"/>
        <rFont val="Arial"/>
        <family val="2"/>
      </rPr>
      <t>Jahreszahl</t>
    </r>
    <r>
      <rPr>
        <sz val="10"/>
        <rFont val="Arial"/>
        <family val="0"/>
      </rPr>
      <t xml:space="preserve"> = </t>
    </r>
    <r>
      <rPr>
        <b/>
        <sz val="10"/>
        <color indexed="10"/>
        <rFont val="Arial"/>
        <family val="2"/>
      </rPr>
      <t>4stellig</t>
    </r>
    <r>
      <rPr>
        <sz val="10"/>
        <rFont val="Arial"/>
        <family val="0"/>
      </rPr>
      <t xml:space="preserve">
Die </t>
    </r>
    <r>
      <rPr>
        <b/>
        <sz val="10"/>
        <color indexed="12"/>
        <rFont val="Arial"/>
        <family val="2"/>
      </rPr>
      <t>Punkte</t>
    </r>
    <r>
      <rPr>
        <sz val="10"/>
        <rFont val="Arial"/>
        <family val="0"/>
      </rPr>
      <t xml:space="preserve"> im Datum
</t>
    </r>
    <r>
      <rPr>
        <b/>
        <sz val="10"/>
        <color indexed="12"/>
        <rFont val="Arial"/>
        <family val="2"/>
      </rPr>
      <t>brauchen nicht</t>
    </r>
    <r>
      <rPr>
        <sz val="10"/>
        <rFont val="Arial"/>
        <family val="0"/>
      </rPr>
      <t xml:space="preserve"> 
eingegeben werden
Wenn der Schalter
"</t>
    </r>
    <r>
      <rPr>
        <b/>
        <sz val="10"/>
        <color indexed="12"/>
        <rFont val="Arial"/>
        <family val="2"/>
      </rPr>
      <t>sortiere Klasse</t>
    </r>
    <r>
      <rPr>
        <sz val="10"/>
        <rFont val="Arial"/>
        <family val="0"/>
      </rPr>
      <t>"
"</t>
    </r>
    <r>
      <rPr>
        <b/>
        <sz val="10"/>
        <color indexed="12"/>
        <rFont val="Arial"/>
        <family val="2"/>
      </rPr>
      <t>sortiere Namen</t>
    </r>
    <r>
      <rPr>
        <sz val="10"/>
        <rFont val="Arial"/>
        <family val="0"/>
      </rPr>
      <t>"
gedrückt wird
werden die Daten
aufsteigend angezeigt</t>
    </r>
  </si>
  <si>
    <r>
      <t xml:space="preserve">
ACHTUNG</t>
    </r>
    <r>
      <rPr>
        <sz val="10"/>
        <rFont val="Arial"/>
        <family val="0"/>
      </rPr>
      <t xml:space="preserve">
das 'kopieren/einfügen'
von Geburts.-Daten 
sollte vermieden werden
da es zu Fehlern führt
sorry</t>
    </r>
  </si>
  <si>
    <r>
      <t>optional</t>
    </r>
    <r>
      <rPr>
        <sz val="9"/>
        <rFont val="Arial"/>
        <family val="2"/>
      </rPr>
      <t xml:space="preserve">
Namen eingeben</t>
    </r>
  </si>
  <si>
    <r>
      <t>optional</t>
    </r>
    <r>
      <rPr>
        <sz val="9"/>
        <rFont val="Arial"/>
        <family val="2"/>
      </rPr>
      <t xml:space="preserve">
EDV-Nr  
eingeben</t>
    </r>
  </si>
  <si>
    <r>
      <t>Geburts-Datum eingeben</t>
    </r>
    <r>
      <rPr>
        <sz val="7"/>
        <rFont val="Arial"/>
        <family val="2"/>
      </rPr>
      <t xml:space="preserve">
ohne Punkte zwischen Tag / Monat / Jahr
</t>
    </r>
    <r>
      <rPr>
        <sz val="10"/>
        <color indexed="10"/>
        <rFont val="Arial"/>
        <family val="2"/>
      </rPr>
      <t>Beispiel:            16081948</t>
    </r>
  </si>
  <si>
    <t xml:space="preserve">  5 -  9 Jahre
10 - 14
15 - 18
19 - 23</t>
  </si>
  <si>
    <t>24 - 49
50 - 59
60 - 69
70 -  &gt;</t>
  </si>
  <si>
    <t>zu gefährlich</t>
  </si>
  <si>
    <r>
      <t xml:space="preserve">Hier das Jahr der 
Meisterschaften eingeben
Beispiel:    lautet das Sportjahr 
= </t>
    </r>
    <r>
      <rPr>
        <b/>
        <sz val="8"/>
        <rFont val="Arial"/>
        <family val="2"/>
      </rPr>
      <t xml:space="preserve">2019 / </t>
    </r>
    <r>
      <rPr>
        <b/>
        <sz val="8"/>
        <color indexed="10"/>
        <rFont val="Arial"/>
        <family val="2"/>
      </rPr>
      <t>2020</t>
    </r>
    <r>
      <rPr>
        <sz val="8"/>
        <rFont val="Arial"/>
        <family val="2"/>
      </rPr>
      <t xml:space="preserve">
dann muss die </t>
    </r>
    <r>
      <rPr>
        <b/>
        <u val="single"/>
        <sz val="8"/>
        <color indexed="10"/>
        <rFont val="Arial"/>
        <family val="2"/>
      </rPr>
      <t>zweite</t>
    </r>
    <r>
      <rPr>
        <sz val="8"/>
        <rFont val="Arial"/>
        <family val="2"/>
      </rPr>
      <t xml:space="preserve"> Jahreszahl eingetragen werden 
um die gültige Berrechnung der Altersklasse zu erhalten !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</si>
</sst>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d/m/yy"/>
    <numFmt numFmtId="174" formatCode="dd/mm/yy"/>
    <numFmt numFmtId="175" formatCode="d/m/yyyy"/>
    <numFmt numFmtId="176" formatCode="dd\.mm\.yyyy"/>
    <numFmt numFmtId="177" formatCode="[$-407]dddd\,\ d\.\ mmmm\ yyyy"/>
  </numFmts>
  <fonts count="65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47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48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6"/>
      <color indexed="12"/>
      <name val="Arial"/>
      <family val="2"/>
    </font>
    <font>
      <b/>
      <sz val="20"/>
      <color indexed="12"/>
      <name val="Arial"/>
      <family val="2"/>
    </font>
    <font>
      <sz val="10"/>
      <name val="Wingdings 3"/>
      <family val="1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0"/>
    </font>
    <font>
      <sz val="12"/>
      <color indexed="12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8"/>
      <color indexed="8"/>
      <name val="Arial"/>
      <family val="0"/>
    </font>
    <font>
      <sz val="10"/>
      <color indexed="12"/>
      <name val="Arial"/>
      <family val="0"/>
    </font>
    <font>
      <b/>
      <sz val="16"/>
      <color indexed="10"/>
      <name val="Arial"/>
      <family val="0"/>
    </font>
    <font>
      <sz val="10"/>
      <color indexed="8"/>
      <name val="Arial"/>
      <family val="0"/>
    </font>
    <font>
      <b/>
      <sz val="20"/>
      <color indexed="8"/>
      <name val="Wingdings 3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169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17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4" fontId="0" fillId="33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10" xfId="0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49" fontId="11" fillId="35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>
      <alignment horizontal="center" vertical="center" wrapText="1"/>
    </xf>
    <xf numFmtId="0" fontId="0" fillId="36" borderId="0" xfId="0" applyFill="1" applyAlignment="1">
      <alignment/>
    </xf>
    <xf numFmtId="14" fontId="10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1" xfId="0" applyFont="1" applyFill="1" applyBorder="1" applyAlignment="1" applyProtection="1">
      <alignment horizontal="center" vertical="center" wrapText="1"/>
      <protection hidden="1"/>
    </xf>
    <xf numFmtId="0" fontId="8" fillId="34" borderId="11" xfId="0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>
      <alignment horizontal="center"/>
    </xf>
    <xf numFmtId="0" fontId="15" fillId="34" borderId="0" xfId="0" applyFont="1" applyFill="1" applyAlignment="1" applyProtection="1">
      <alignment horizontal="right" vertical="top" wrapText="1"/>
      <protection hidden="1"/>
    </xf>
    <xf numFmtId="0" fontId="16" fillId="34" borderId="0" xfId="0" applyFont="1" applyFill="1" applyAlignment="1" applyProtection="1">
      <alignment horizontal="left" vertical="top" wrapText="1"/>
      <protection hidden="1"/>
    </xf>
    <xf numFmtId="49" fontId="11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 horizontal="center" vertical="top" wrapText="1"/>
      <protection hidden="1"/>
    </xf>
    <xf numFmtId="0" fontId="0" fillId="33" borderId="0" xfId="0" applyFill="1" applyAlignment="1" applyProtection="1">
      <alignment horizontal="center" vertical="center" wrapText="1"/>
      <protection hidden="1"/>
    </xf>
    <xf numFmtId="1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 horizont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1" fontId="0" fillId="33" borderId="0" xfId="0" applyNumberFormat="1" applyFill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" fillId="33" borderId="0" xfId="0" applyFont="1" applyFill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 wrapText="1"/>
      <protection hidden="1"/>
    </xf>
    <xf numFmtId="176" fontId="0" fillId="35" borderId="10" xfId="0" applyNumberForma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>
      <alignment horizontal="center" vertical="top" wrapText="1"/>
    </xf>
    <xf numFmtId="0" fontId="0" fillId="33" borderId="0" xfId="0" applyFill="1" applyAlignment="1">
      <alignment horizontal="center" vertical="top"/>
    </xf>
    <xf numFmtId="0" fontId="0" fillId="33" borderId="0" xfId="0" applyFill="1" applyAlignment="1" applyProtection="1">
      <alignment horizontal="center" vertical="top" wrapText="1"/>
      <protection hidden="1"/>
    </xf>
    <xf numFmtId="0" fontId="18" fillId="33" borderId="0" xfId="0" applyFont="1" applyFill="1" applyAlignment="1">
      <alignment horizontal="center"/>
    </xf>
    <xf numFmtId="1" fontId="14" fillId="35" borderId="0" xfId="0" applyNumberFormat="1" applyFont="1" applyFill="1" applyAlignment="1" applyProtection="1">
      <alignment horizontal="center" vertical="center" shrinkToFit="1"/>
      <protection hidden="1" locked="0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7" fillId="33" borderId="0" xfId="0" applyFont="1" applyFill="1" applyAlignment="1" applyProtection="1">
      <alignment horizontal="center" wrapText="1"/>
      <protection hidden="1"/>
    </xf>
    <xf numFmtId="0" fontId="13" fillId="33" borderId="0" xfId="0" applyFont="1" applyFill="1" applyAlignment="1" applyProtection="1">
      <alignment horizontal="center" wrapText="1"/>
      <protection hidden="1"/>
    </xf>
    <xf numFmtId="0" fontId="12" fillId="33" borderId="0" xfId="0" applyFont="1" applyFill="1" applyAlignment="1" applyProtection="1">
      <alignment horizontal="center" vertical="top" wrapText="1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indexed="9"/>
      </font>
    </dxf>
    <dxf>
      <font>
        <color indexed="42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28575</xdr:colOff>
      <xdr:row>47</xdr:row>
      <xdr:rowOff>9525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0"/>
          <a:ext cx="9934575" cy="76200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 Datei ist gedacht für alle Verantwortlichen in den Vereinen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Probleme damit haben anhand der Geburtsdaten ihrer Mitglieder,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deren Altersklasseneinteilung  zum Stichtag des jeweiligen Sportjahres zu bestimmen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 in Zukunft bei Meldungen zu Meisterschaften oder Ligenwettbewerben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Teilnehmer in die richtige Altersklasse einzuteilen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habe ich Euch im Arbeitsblatt "Geburtsdatum"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eine Lösung für das Problem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Hinter den obig aufgeführten Schaltern verbergen sich Makros,  die aber nur funktionieren können, 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wenn Ihr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vorher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unter  " Extras / Makro / Sicherheit "  die Sicherheitsstufe von Excel auf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Mittel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oder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Niedrig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herabsetzt.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Nach dem ändern der Sicherheitsstufe sollte die Datei &gt;Altersklassenbestimmung.xls&lt; nochmals gestartet werden.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Sicherheitsstufe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Mittel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müsst ihr nach Aufrufen der Datei die Sicherheitsabfrage "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Makros aktivieren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auswählen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Sicherheitsstufe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Niedrig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entfällt diese Sicherheitsabfrage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Eingabe eines Datums das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1900 liegt erfolgt keine Berechnung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ebenso, wenn das Geburtsjahr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nach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dem Jahr der Meisterschaft liegt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Eingabe des Geburtsdatums über den Zahlenblock der Tastatur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kann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ohne Eingabe der Trennpunkte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erfolgen ( Bsp. 16081948 )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ACHTUNG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Das Einfügen von Geb.-Daten mittels kopieren/einfügen kann zu falschen Werten führen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sollte deshalb vermieden werden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verbleibe mit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lieben Grüßen an alle Nutzer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Ernst Kleinknecht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Schiedsrichterwart - Sektion Bowling -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ürttembergischer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egel und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owling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erband</a:t>
          </a:r>
        </a:p>
      </xdr:txBody>
    </xdr:sp>
    <xdr:clientData/>
  </xdr:twoCellAnchor>
  <xdr:oneCellAnchor>
    <xdr:from>
      <xdr:col>25</xdr:col>
      <xdr:colOff>266700</xdr:colOff>
      <xdr:row>31</xdr:row>
      <xdr:rowOff>76200</xdr:rowOff>
    </xdr:from>
    <xdr:ext cx="66675" cy="190500"/>
    <xdr:sp fLocksText="0">
      <xdr:nvSpPr>
        <xdr:cNvPr id="2" name="Textfeld 5"/>
        <xdr:cNvSpPr txBox="1">
          <a:spLocks noChangeArrowheads="1"/>
        </xdr:cNvSpPr>
      </xdr:nvSpPr>
      <xdr:spPr>
        <a:xfrm>
          <a:off x="19316700" y="50958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34</xdr:col>
      <xdr:colOff>266700</xdr:colOff>
      <xdr:row>25</xdr:row>
      <xdr:rowOff>38100</xdr:rowOff>
    </xdr:from>
    <xdr:to>
      <xdr:col>47</xdr:col>
      <xdr:colOff>247650</xdr:colOff>
      <xdr:row>81</xdr:row>
      <xdr:rowOff>85725</xdr:rowOff>
    </xdr:to>
    <xdr:sp>
      <xdr:nvSpPr>
        <xdr:cNvPr id="3" name="Textfeld 6"/>
        <xdr:cNvSpPr txBox="1">
          <a:spLocks noChangeArrowheads="1"/>
        </xdr:cNvSpPr>
      </xdr:nvSpPr>
      <xdr:spPr>
        <a:xfrm>
          <a:off x="26174700" y="4086225"/>
          <a:ext cx="9886950" cy="91154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3</xdr:col>
      <xdr:colOff>1057275</xdr:colOff>
      <xdr:row>149</xdr:row>
      <xdr:rowOff>0</xdr:rowOff>
    </xdr:from>
    <xdr:to>
      <xdr:col>3</xdr:col>
      <xdr:colOff>1171575</xdr:colOff>
      <xdr:row>149</xdr:row>
      <xdr:rowOff>0</xdr:rowOff>
    </xdr:to>
    <xdr:sp fLocksText="0">
      <xdr:nvSpPr>
        <xdr:cNvPr id="2" name="Textfeld 8"/>
        <xdr:cNvSpPr txBox="1">
          <a:spLocks noChangeArrowheads="1"/>
        </xdr:cNvSpPr>
      </xdr:nvSpPr>
      <xdr:spPr>
        <a:xfrm>
          <a:off x="5153025" y="6515100"/>
          <a:ext cx="11430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149</xdr:row>
      <xdr:rowOff>0</xdr:rowOff>
    </xdr:from>
    <xdr:to>
      <xdr:col>3</xdr:col>
      <xdr:colOff>1171575</xdr:colOff>
      <xdr:row>149</xdr:row>
      <xdr:rowOff>0</xdr:rowOff>
    </xdr:to>
    <xdr:sp fLocksText="0">
      <xdr:nvSpPr>
        <xdr:cNvPr id="3" name="Textfeld 9"/>
        <xdr:cNvSpPr txBox="1">
          <a:spLocks noChangeArrowheads="1"/>
        </xdr:cNvSpPr>
      </xdr:nvSpPr>
      <xdr:spPr>
        <a:xfrm>
          <a:off x="5153025" y="6515100"/>
          <a:ext cx="1143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149</xdr:row>
      <xdr:rowOff>0</xdr:rowOff>
    </xdr:from>
    <xdr:to>
      <xdr:col>3</xdr:col>
      <xdr:colOff>1181100</xdr:colOff>
      <xdr:row>149</xdr:row>
      <xdr:rowOff>0</xdr:rowOff>
    </xdr:to>
    <xdr:sp fLocksText="0">
      <xdr:nvSpPr>
        <xdr:cNvPr id="4" name="Textfeld 10"/>
        <xdr:cNvSpPr txBox="1">
          <a:spLocks noChangeArrowheads="1"/>
        </xdr:cNvSpPr>
      </xdr:nvSpPr>
      <xdr:spPr>
        <a:xfrm>
          <a:off x="5162550" y="6515100"/>
          <a:ext cx="1143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149</xdr:row>
      <xdr:rowOff>0</xdr:rowOff>
    </xdr:from>
    <xdr:to>
      <xdr:col>3</xdr:col>
      <xdr:colOff>1181100</xdr:colOff>
      <xdr:row>149</xdr:row>
      <xdr:rowOff>0</xdr:rowOff>
    </xdr:to>
    <xdr:sp fLocksText="0">
      <xdr:nvSpPr>
        <xdr:cNvPr id="5" name="Textfeld 11"/>
        <xdr:cNvSpPr txBox="1">
          <a:spLocks noChangeArrowheads="1"/>
        </xdr:cNvSpPr>
      </xdr:nvSpPr>
      <xdr:spPr>
        <a:xfrm>
          <a:off x="5162550" y="6515100"/>
          <a:ext cx="114300" cy="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6" name="Textfeld 1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3</xdr:col>
      <xdr:colOff>1057275</xdr:colOff>
      <xdr:row>149</xdr:row>
      <xdr:rowOff>0</xdr:rowOff>
    </xdr:from>
    <xdr:to>
      <xdr:col>3</xdr:col>
      <xdr:colOff>1171575</xdr:colOff>
      <xdr:row>149</xdr:row>
      <xdr:rowOff>0</xdr:rowOff>
    </xdr:to>
    <xdr:sp fLocksText="0">
      <xdr:nvSpPr>
        <xdr:cNvPr id="7" name="Textfeld 18"/>
        <xdr:cNvSpPr txBox="1">
          <a:spLocks noChangeArrowheads="1"/>
        </xdr:cNvSpPr>
      </xdr:nvSpPr>
      <xdr:spPr>
        <a:xfrm>
          <a:off x="5153025" y="6515100"/>
          <a:ext cx="11430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149</xdr:row>
      <xdr:rowOff>0</xdr:rowOff>
    </xdr:from>
    <xdr:to>
      <xdr:col>3</xdr:col>
      <xdr:colOff>1171575</xdr:colOff>
      <xdr:row>149</xdr:row>
      <xdr:rowOff>0</xdr:rowOff>
    </xdr:to>
    <xdr:sp fLocksText="0">
      <xdr:nvSpPr>
        <xdr:cNvPr id="8" name="Textfeld 19"/>
        <xdr:cNvSpPr txBox="1">
          <a:spLocks noChangeArrowheads="1"/>
        </xdr:cNvSpPr>
      </xdr:nvSpPr>
      <xdr:spPr>
        <a:xfrm>
          <a:off x="5153025" y="6515100"/>
          <a:ext cx="1143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149</xdr:row>
      <xdr:rowOff>0</xdr:rowOff>
    </xdr:from>
    <xdr:to>
      <xdr:col>3</xdr:col>
      <xdr:colOff>1181100</xdr:colOff>
      <xdr:row>149</xdr:row>
      <xdr:rowOff>0</xdr:rowOff>
    </xdr:to>
    <xdr:sp fLocksText="0">
      <xdr:nvSpPr>
        <xdr:cNvPr id="9" name="Textfeld 20"/>
        <xdr:cNvSpPr txBox="1">
          <a:spLocks noChangeArrowheads="1"/>
        </xdr:cNvSpPr>
      </xdr:nvSpPr>
      <xdr:spPr>
        <a:xfrm>
          <a:off x="5162550" y="6515100"/>
          <a:ext cx="1143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149</xdr:row>
      <xdr:rowOff>0</xdr:rowOff>
    </xdr:from>
    <xdr:to>
      <xdr:col>3</xdr:col>
      <xdr:colOff>1181100</xdr:colOff>
      <xdr:row>149</xdr:row>
      <xdr:rowOff>0</xdr:rowOff>
    </xdr:to>
    <xdr:sp fLocksText="0">
      <xdr:nvSpPr>
        <xdr:cNvPr id="10" name="Textfeld 21"/>
        <xdr:cNvSpPr txBox="1">
          <a:spLocks noChangeArrowheads="1"/>
        </xdr:cNvSpPr>
      </xdr:nvSpPr>
      <xdr:spPr>
        <a:xfrm>
          <a:off x="5162550" y="6515100"/>
          <a:ext cx="114300" cy="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11" name="Textfeld 2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3</xdr:col>
      <xdr:colOff>1057275</xdr:colOff>
      <xdr:row>149</xdr:row>
      <xdr:rowOff>0</xdr:rowOff>
    </xdr:from>
    <xdr:to>
      <xdr:col>3</xdr:col>
      <xdr:colOff>1171575</xdr:colOff>
      <xdr:row>149</xdr:row>
      <xdr:rowOff>0</xdr:rowOff>
    </xdr:to>
    <xdr:sp fLocksText="0">
      <xdr:nvSpPr>
        <xdr:cNvPr id="12" name="Textfeld 28"/>
        <xdr:cNvSpPr txBox="1">
          <a:spLocks noChangeArrowheads="1"/>
        </xdr:cNvSpPr>
      </xdr:nvSpPr>
      <xdr:spPr>
        <a:xfrm>
          <a:off x="5153025" y="6515100"/>
          <a:ext cx="11430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149</xdr:row>
      <xdr:rowOff>0</xdr:rowOff>
    </xdr:from>
    <xdr:to>
      <xdr:col>3</xdr:col>
      <xdr:colOff>1171575</xdr:colOff>
      <xdr:row>149</xdr:row>
      <xdr:rowOff>0</xdr:rowOff>
    </xdr:to>
    <xdr:sp fLocksText="0">
      <xdr:nvSpPr>
        <xdr:cNvPr id="13" name="Textfeld 29"/>
        <xdr:cNvSpPr txBox="1">
          <a:spLocks noChangeArrowheads="1"/>
        </xdr:cNvSpPr>
      </xdr:nvSpPr>
      <xdr:spPr>
        <a:xfrm>
          <a:off x="5153025" y="6515100"/>
          <a:ext cx="1143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149</xdr:row>
      <xdr:rowOff>0</xdr:rowOff>
    </xdr:from>
    <xdr:to>
      <xdr:col>3</xdr:col>
      <xdr:colOff>1181100</xdr:colOff>
      <xdr:row>149</xdr:row>
      <xdr:rowOff>0</xdr:rowOff>
    </xdr:to>
    <xdr:sp fLocksText="0">
      <xdr:nvSpPr>
        <xdr:cNvPr id="14" name="Textfeld 30"/>
        <xdr:cNvSpPr txBox="1">
          <a:spLocks noChangeArrowheads="1"/>
        </xdr:cNvSpPr>
      </xdr:nvSpPr>
      <xdr:spPr>
        <a:xfrm>
          <a:off x="5162550" y="6515100"/>
          <a:ext cx="1143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>
      <xdr:nvSpPr>
        <xdr:cNvPr id="15" name="Textfeld 33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16" name="Textfeld 38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17" name="Textfeld 39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18" name="Textfeld 40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19" name="Textfeld 41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20" name="Textfeld 4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21" name="Textfeld 5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22" name="Textfeld 6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>
      <xdr:nvSpPr>
        <xdr:cNvPr id="23" name="Textfeld 73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24" name="Textfeld 78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25" name="Textfeld 79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26" name="Textfeld 80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27" name="Textfeld 81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28" name="Textfeld 8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29" name="Textfeld 9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30" name="Textfeld 10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>
      <xdr:nvSpPr>
        <xdr:cNvPr id="31" name="Textfeld 113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32" name="Textfeld 118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33" name="Textfeld 119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34" name="Textfeld 120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35" name="Textfeld 121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36" name="Textfeld 12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37" name="Textfeld 13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38" name="Textfeld 14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>
      <xdr:nvSpPr>
        <xdr:cNvPr id="39" name="Textfeld 153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40" name="Textfeld 158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41" name="Textfeld 159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42" name="Textfeld 160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43" name="Textfeld 161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44" name="Textfeld 16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45" name="Textfeld 17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46" name="Textfeld 18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>
      <xdr:nvSpPr>
        <xdr:cNvPr id="47" name="Textfeld 193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48" name="Textfeld 198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49" name="Textfeld 199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50" name="Textfeld 200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51" name="Textfeld 201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52" name="Textfeld 20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53" name="Textfeld 21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3</xdr:col>
      <xdr:colOff>1171575</xdr:colOff>
      <xdr:row>149</xdr:row>
      <xdr:rowOff>0</xdr:rowOff>
    </xdr:from>
    <xdr:to>
      <xdr:col>3</xdr:col>
      <xdr:colOff>1323975</xdr:colOff>
      <xdr:row>149</xdr:row>
      <xdr:rowOff>0</xdr:rowOff>
    </xdr:to>
    <xdr:sp>
      <xdr:nvSpPr>
        <xdr:cNvPr id="54" name="Textfeld 223"/>
        <xdr:cNvSpPr txBox="1">
          <a:spLocks noChangeArrowheads="1"/>
        </xdr:cNvSpPr>
      </xdr:nvSpPr>
      <xdr:spPr>
        <a:xfrm>
          <a:off x="5267325" y="6515100"/>
          <a:ext cx="15240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>
      <xdr:nvSpPr>
        <xdr:cNvPr id="55" name="Textfeld 233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Aktive        24 - 49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58 - 64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65</a:t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56" name="Textfeld 238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57" name="Textfeld 239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58" name="Textfeld 240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44</xdr:row>
      <xdr:rowOff>0</xdr:rowOff>
    </xdr:from>
    <xdr:to>
      <xdr:col>7</xdr:col>
      <xdr:colOff>790575</xdr:colOff>
      <xdr:row>44</xdr:row>
      <xdr:rowOff>0</xdr:rowOff>
    </xdr:to>
    <xdr:sp fLocksText="0">
      <xdr:nvSpPr>
        <xdr:cNvPr id="59" name="Textfeld 241"/>
        <xdr:cNvSpPr txBox="1">
          <a:spLocks noChangeArrowheads="1"/>
        </xdr:cNvSpPr>
      </xdr:nvSpPr>
      <xdr:spPr>
        <a:xfrm>
          <a:off x="8743950" y="6515100"/>
          <a:ext cx="0" cy="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1628775</xdr:colOff>
      <xdr:row>2</xdr:row>
      <xdr:rowOff>514350</xdr:rowOff>
    </xdr:from>
    <xdr:to>
      <xdr:col>2</xdr:col>
      <xdr:colOff>0</xdr:colOff>
      <xdr:row>2</xdr:row>
      <xdr:rowOff>514350</xdr:rowOff>
    </xdr:to>
    <xdr:sp>
      <xdr:nvSpPr>
        <xdr:cNvPr id="60" name="Linie 246"/>
        <xdr:cNvSpPr>
          <a:spLocks/>
        </xdr:cNvSpPr>
      </xdr:nvSpPr>
      <xdr:spPr>
        <a:xfrm flipV="1">
          <a:off x="1628775" y="1095375"/>
          <a:ext cx="609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1543050</xdr:colOff>
      <xdr:row>7</xdr:row>
      <xdr:rowOff>76200</xdr:rowOff>
    </xdr:from>
    <xdr:to>
      <xdr:col>2</xdr:col>
      <xdr:colOff>0</xdr:colOff>
      <xdr:row>7</xdr:row>
      <xdr:rowOff>76200</xdr:rowOff>
    </xdr:to>
    <xdr:sp>
      <xdr:nvSpPr>
        <xdr:cNvPr id="61" name="Linie 247"/>
        <xdr:cNvSpPr>
          <a:spLocks/>
        </xdr:cNvSpPr>
      </xdr:nvSpPr>
      <xdr:spPr>
        <a:xfrm>
          <a:off x="1543050" y="2647950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123825</xdr:rowOff>
    </xdr:from>
    <xdr:to>
      <xdr:col>12</xdr:col>
      <xdr:colOff>9525</xdr:colOff>
      <xdr:row>30</xdr:row>
      <xdr:rowOff>66675</xdr:rowOff>
    </xdr:to>
    <xdr:sp>
      <xdr:nvSpPr>
        <xdr:cNvPr id="62" name="Textfeld 252"/>
        <xdr:cNvSpPr txBox="1">
          <a:spLocks noChangeArrowheads="1"/>
        </xdr:cNvSpPr>
      </xdr:nvSpPr>
      <xdr:spPr>
        <a:xfrm>
          <a:off x="8820150" y="2352675"/>
          <a:ext cx="1457325" cy="41624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Vereine können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diese Liste mit den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Daten aller aktiven Mitglieder befüllen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Datei speichern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Bei erneutem Aufruf 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sind dann bereits 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alle Daten vorhanden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und es muss jedesmal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nur noch das Jahr der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Meisterschaften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geändert werden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Viel Spass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Ernst Kleinknecht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Freue mich über ein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feedback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bowl-kk@t-online.de</a:t>
          </a:r>
        </a:p>
      </xdr:txBody>
    </xdr:sp>
    <xdr:clientData/>
  </xdr:twoCellAnchor>
  <xdr:twoCellAnchor>
    <xdr:from>
      <xdr:col>3</xdr:col>
      <xdr:colOff>28575</xdr:colOff>
      <xdr:row>2</xdr:row>
      <xdr:rowOff>57150</xdr:rowOff>
    </xdr:from>
    <xdr:to>
      <xdr:col>7</xdr:col>
      <xdr:colOff>752475</xdr:colOff>
      <xdr:row>3</xdr:row>
      <xdr:rowOff>9525</xdr:rowOff>
    </xdr:to>
    <xdr:sp>
      <xdr:nvSpPr>
        <xdr:cNvPr id="63" name="Textfeld 254"/>
        <xdr:cNvSpPr txBox="1">
          <a:spLocks noChangeArrowheads="1"/>
        </xdr:cNvSpPr>
      </xdr:nvSpPr>
      <xdr:spPr>
        <a:xfrm>
          <a:off x="4124325" y="638175"/>
          <a:ext cx="4562475" cy="781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Jahr der Meisterschaften eingeben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
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30.Juni ist Stichtag der Altersbestimmung</a:t>
          </a:r>
        </a:p>
      </xdr:txBody>
    </xdr:sp>
    <xdr:clientData fPrintsWithSheet="0"/>
  </xdr:twoCellAnchor>
  <xdr:twoCellAnchor>
    <xdr:from>
      <xdr:col>5</xdr:col>
      <xdr:colOff>76200</xdr:colOff>
      <xdr:row>3</xdr:row>
      <xdr:rowOff>152400</xdr:rowOff>
    </xdr:from>
    <xdr:to>
      <xdr:col>5</xdr:col>
      <xdr:colOff>666750</xdr:colOff>
      <xdr:row>4</xdr:row>
      <xdr:rowOff>123825</xdr:rowOff>
    </xdr:to>
    <xdr:sp>
      <xdr:nvSpPr>
        <xdr:cNvPr id="64" name="Textfeld 257"/>
        <xdr:cNvSpPr txBox="1">
          <a:spLocks noChangeArrowheads="1"/>
        </xdr:cNvSpPr>
      </xdr:nvSpPr>
      <xdr:spPr>
        <a:xfrm>
          <a:off x="6296025" y="1562100"/>
          <a:ext cx="590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6576" rIns="73152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q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Z76"/>
  <sheetViews>
    <sheetView zoomScale="85" zoomScaleNormal="85" zoomScalePageLayoutView="0" workbookViewId="0" topLeftCell="A1">
      <pane xSplit="16" ySplit="49" topLeftCell="Q86" activePane="bottomRight" state="frozen"/>
      <selection pane="topLeft" activeCell="A1" sqref="A1"/>
      <selection pane="topRight" activeCell="Q1" sqref="Q1"/>
      <selection pane="bottomLeft" activeCell="A50" sqref="A50"/>
      <selection pane="bottomRight" activeCell="B1" sqref="B1:M46"/>
    </sheetView>
  </sheetViews>
  <sheetFormatPr defaultColWidth="11.421875" defaultRowHeight="12.75"/>
  <sheetData>
    <row r="1" spans="14:23" ht="12.75">
      <c r="N1" s="31"/>
      <c r="O1" s="31"/>
      <c r="P1" s="31"/>
      <c r="Q1" s="31"/>
      <c r="R1" s="31"/>
      <c r="S1" s="32"/>
      <c r="T1" s="14"/>
      <c r="U1" s="14"/>
      <c r="V1" s="14"/>
      <c r="W1" s="14"/>
    </row>
    <row r="2" spans="14:23" ht="12.75">
      <c r="N2" s="31"/>
      <c r="O2" s="31"/>
      <c r="P2" s="31"/>
      <c r="Q2" s="31"/>
      <c r="R2" s="31"/>
      <c r="S2" s="32"/>
      <c r="T2" s="14"/>
      <c r="U2" s="14"/>
      <c r="V2" s="14"/>
      <c r="W2" s="14"/>
    </row>
    <row r="3" spans="14:23" ht="12.75">
      <c r="N3" s="31"/>
      <c r="O3" s="31"/>
      <c r="P3" s="31"/>
      <c r="Q3" s="31"/>
      <c r="R3" s="31"/>
      <c r="S3" s="32"/>
      <c r="T3" s="14"/>
      <c r="U3" s="14"/>
      <c r="V3" s="14"/>
      <c r="W3" s="14"/>
    </row>
    <row r="4" spans="14:23" ht="12.75">
      <c r="N4" s="31"/>
      <c r="O4" s="31"/>
      <c r="P4" s="31"/>
      <c r="Q4" s="31"/>
      <c r="R4" s="31"/>
      <c r="S4" s="32"/>
      <c r="T4" s="14"/>
      <c r="U4" s="14"/>
      <c r="V4" s="14"/>
      <c r="W4" s="14"/>
    </row>
    <row r="5" spans="14:23" ht="12.75">
      <c r="N5" s="31"/>
      <c r="O5" s="31"/>
      <c r="P5" s="31"/>
      <c r="Q5" s="31"/>
      <c r="R5" s="31"/>
      <c r="S5" s="32"/>
      <c r="T5" s="14"/>
      <c r="U5" s="14"/>
      <c r="V5" s="14"/>
      <c r="W5" s="14"/>
    </row>
    <row r="6" spans="14:23" ht="12.75">
      <c r="N6" s="31"/>
      <c r="O6" s="31"/>
      <c r="P6" s="31"/>
      <c r="Q6" s="31"/>
      <c r="R6" s="31"/>
      <c r="S6" s="32"/>
      <c r="T6" s="14"/>
      <c r="U6" s="14"/>
      <c r="V6" s="14"/>
      <c r="W6" s="14"/>
    </row>
    <row r="7" spans="14:23" ht="12.75">
      <c r="N7" s="31"/>
      <c r="O7" s="31"/>
      <c r="P7" s="31"/>
      <c r="Q7" s="31"/>
      <c r="R7" s="31"/>
      <c r="S7" s="32"/>
      <c r="T7" s="14"/>
      <c r="U7" s="14"/>
      <c r="V7" s="14"/>
      <c r="W7" s="14"/>
    </row>
    <row r="8" spans="14:23" ht="12.75">
      <c r="N8" s="31"/>
      <c r="O8" s="31"/>
      <c r="P8" s="31"/>
      <c r="Q8" s="31"/>
      <c r="R8" s="31"/>
      <c r="S8" s="32"/>
      <c r="T8" s="14"/>
      <c r="U8" s="14"/>
      <c r="V8" s="14"/>
      <c r="W8" s="14"/>
    </row>
    <row r="9" spans="14:23" ht="12.75">
      <c r="N9" s="31"/>
      <c r="O9" s="31"/>
      <c r="P9" s="31"/>
      <c r="Q9" s="31"/>
      <c r="R9" s="31"/>
      <c r="S9" s="32"/>
      <c r="T9" s="14"/>
      <c r="U9" s="14"/>
      <c r="V9" s="14"/>
      <c r="W9" s="14"/>
    </row>
    <row r="10" spans="14:23" ht="12.75">
      <c r="N10" s="31"/>
      <c r="O10" s="31"/>
      <c r="P10" s="31"/>
      <c r="Q10" s="31"/>
      <c r="R10" s="31"/>
      <c r="S10" s="32"/>
      <c r="T10" s="14"/>
      <c r="U10" s="14"/>
      <c r="V10" s="14"/>
      <c r="W10" s="14"/>
    </row>
    <row r="11" spans="14:23" ht="12.75">
      <c r="N11" s="31"/>
      <c r="O11" s="31"/>
      <c r="P11" s="31"/>
      <c r="Q11" s="31"/>
      <c r="R11" s="31"/>
      <c r="S11" s="32"/>
      <c r="T11" s="14"/>
      <c r="U11" s="14"/>
      <c r="V11" s="14"/>
      <c r="W11" s="14"/>
    </row>
    <row r="12" spans="14:23" ht="12.75">
      <c r="N12" s="31"/>
      <c r="O12" s="31"/>
      <c r="P12" s="31"/>
      <c r="Q12" s="31"/>
      <c r="R12" s="31"/>
      <c r="S12" s="32"/>
      <c r="T12" s="14"/>
      <c r="U12" s="14"/>
      <c r="V12" s="14"/>
      <c r="W12" s="14"/>
    </row>
    <row r="13" spans="14:23" ht="12.75">
      <c r="N13" s="31"/>
      <c r="O13" s="31"/>
      <c r="P13" s="31"/>
      <c r="Q13" s="31"/>
      <c r="R13" s="31"/>
      <c r="S13" s="32"/>
      <c r="T13" s="14"/>
      <c r="U13" s="14"/>
      <c r="V13" s="14"/>
      <c r="W13" s="14"/>
    </row>
    <row r="14" spans="14:23" ht="12.75">
      <c r="N14" s="31"/>
      <c r="O14" s="31"/>
      <c r="P14" s="31"/>
      <c r="Q14" s="31"/>
      <c r="R14" s="31"/>
      <c r="S14" s="32"/>
      <c r="T14" s="14"/>
      <c r="U14" s="14"/>
      <c r="V14" s="14"/>
      <c r="W14" s="14"/>
    </row>
    <row r="15" spans="14:23" ht="12.75">
      <c r="N15" s="31"/>
      <c r="O15" s="31"/>
      <c r="P15" s="31"/>
      <c r="Q15" s="31"/>
      <c r="R15" s="31"/>
      <c r="S15" s="32"/>
      <c r="T15" s="14"/>
      <c r="U15" s="14"/>
      <c r="V15" s="14"/>
      <c r="W15" s="14"/>
    </row>
    <row r="16" spans="14:23" ht="12.75">
      <c r="N16" s="31"/>
      <c r="O16" s="31"/>
      <c r="P16" s="31"/>
      <c r="Q16" s="31"/>
      <c r="R16" s="31"/>
      <c r="S16" s="32"/>
      <c r="T16" s="14"/>
      <c r="U16" s="14"/>
      <c r="V16" s="14"/>
      <c r="W16" s="14"/>
    </row>
    <row r="17" spans="14:23" ht="12.75">
      <c r="N17" s="31"/>
      <c r="O17" s="31"/>
      <c r="P17" s="31"/>
      <c r="Q17" s="31"/>
      <c r="R17" s="31"/>
      <c r="S17" s="32"/>
      <c r="T17" s="14"/>
      <c r="U17" s="14"/>
      <c r="V17" s="14"/>
      <c r="W17" s="14"/>
    </row>
    <row r="18" spans="14:23" ht="12.75">
      <c r="N18" s="31"/>
      <c r="O18" s="31"/>
      <c r="P18" s="31"/>
      <c r="Q18" s="31"/>
      <c r="R18" s="31"/>
      <c r="S18" s="32"/>
      <c r="T18" s="14"/>
      <c r="U18" s="14"/>
      <c r="V18" s="14"/>
      <c r="W18" s="14"/>
    </row>
    <row r="19" spans="14:23" ht="12.75">
      <c r="N19" s="31"/>
      <c r="O19" s="31"/>
      <c r="P19" s="31"/>
      <c r="Q19" s="31"/>
      <c r="R19" s="31"/>
      <c r="S19" s="32"/>
      <c r="T19" s="14"/>
      <c r="U19" s="14"/>
      <c r="V19" s="14"/>
      <c r="W19" s="14"/>
    </row>
    <row r="20" spans="14:23" ht="12.75">
      <c r="N20" s="31"/>
      <c r="O20" s="31"/>
      <c r="P20" s="31"/>
      <c r="Q20" s="31"/>
      <c r="R20" s="31"/>
      <c r="S20" s="32"/>
      <c r="T20" s="14"/>
      <c r="U20" s="14"/>
      <c r="V20" s="14"/>
      <c r="W20" s="14"/>
    </row>
    <row r="21" spans="14:23" ht="12.75">
      <c r="N21" s="31"/>
      <c r="O21" s="31"/>
      <c r="P21" s="31"/>
      <c r="Q21" s="31"/>
      <c r="R21" s="31"/>
      <c r="S21" s="32"/>
      <c r="T21" s="14"/>
      <c r="U21" s="14"/>
      <c r="V21" s="14"/>
      <c r="W21" s="14"/>
    </row>
    <row r="22" spans="14:23" ht="12.75">
      <c r="N22" s="31"/>
      <c r="O22" s="31"/>
      <c r="P22" s="31"/>
      <c r="Q22" s="31"/>
      <c r="R22" s="31"/>
      <c r="S22" s="32"/>
      <c r="T22" s="14"/>
      <c r="U22" s="14"/>
      <c r="V22" s="14"/>
      <c r="W22" s="14"/>
    </row>
    <row r="23" spans="14:23" ht="12.75">
      <c r="N23" s="31"/>
      <c r="O23" s="31"/>
      <c r="P23" s="31"/>
      <c r="Q23" s="31"/>
      <c r="R23" s="31"/>
      <c r="S23" s="32"/>
      <c r="T23" s="14"/>
      <c r="U23" s="14"/>
      <c r="V23" s="14"/>
      <c r="W23" s="14"/>
    </row>
    <row r="24" spans="14:23" ht="12.75">
      <c r="N24" s="31"/>
      <c r="O24" s="31"/>
      <c r="P24" s="31"/>
      <c r="Q24" s="31"/>
      <c r="R24" s="31"/>
      <c r="S24" s="32"/>
      <c r="T24" s="14"/>
      <c r="U24" s="14"/>
      <c r="V24" s="14"/>
      <c r="W24" s="14"/>
    </row>
    <row r="25" spans="14:23" ht="12.75">
      <c r="N25" s="31"/>
      <c r="O25" s="31"/>
      <c r="P25" s="31"/>
      <c r="Q25" s="31"/>
      <c r="R25" s="31"/>
      <c r="S25" s="32"/>
      <c r="T25" s="14"/>
      <c r="U25" s="14"/>
      <c r="V25" s="14"/>
      <c r="W25" s="14"/>
    </row>
    <row r="26" spans="14:23" ht="12.75">
      <c r="N26" s="31"/>
      <c r="O26" s="31"/>
      <c r="P26" s="31"/>
      <c r="Q26" s="31"/>
      <c r="R26" s="31"/>
      <c r="S26" s="32"/>
      <c r="T26" s="14"/>
      <c r="U26" s="14"/>
      <c r="V26" s="14"/>
      <c r="W26" s="14"/>
    </row>
    <row r="27" spans="14:23" ht="12.75">
      <c r="N27" s="31"/>
      <c r="O27" s="31"/>
      <c r="P27" s="31"/>
      <c r="Q27" s="31"/>
      <c r="R27" s="31"/>
      <c r="S27" s="32"/>
      <c r="T27" s="14"/>
      <c r="U27" s="14"/>
      <c r="V27" s="14"/>
      <c r="W27" s="14"/>
    </row>
    <row r="28" spans="14:23" ht="12.75">
      <c r="N28" s="31"/>
      <c r="O28" s="31"/>
      <c r="P28" s="31"/>
      <c r="Q28" s="31"/>
      <c r="R28" s="31"/>
      <c r="S28" s="32"/>
      <c r="T28" s="14"/>
      <c r="U28" s="14"/>
      <c r="V28" s="14"/>
      <c r="W28" s="14"/>
    </row>
    <row r="29" spans="14:23" ht="12.75">
      <c r="N29" s="31"/>
      <c r="O29" s="31"/>
      <c r="P29" s="31"/>
      <c r="Q29" s="31"/>
      <c r="R29" s="31"/>
      <c r="S29" s="32"/>
      <c r="T29" s="14"/>
      <c r="U29" s="14"/>
      <c r="V29" s="14"/>
      <c r="W29" s="14"/>
    </row>
    <row r="30" spans="14:23" ht="12.75">
      <c r="N30" s="31"/>
      <c r="O30" s="31"/>
      <c r="P30" s="31"/>
      <c r="Q30" s="31"/>
      <c r="R30" s="31"/>
      <c r="S30" s="32"/>
      <c r="T30" s="14"/>
      <c r="U30" s="14"/>
      <c r="V30" s="14"/>
      <c r="W30" s="14"/>
    </row>
    <row r="31" spans="14:23" ht="12.75">
      <c r="N31" s="31"/>
      <c r="O31" s="31"/>
      <c r="P31" s="31"/>
      <c r="Q31" s="31"/>
      <c r="R31" s="31"/>
      <c r="S31" s="32"/>
      <c r="T31" s="14"/>
      <c r="U31" s="14"/>
      <c r="V31" s="14"/>
      <c r="W31" s="14"/>
    </row>
    <row r="32" spans="14:23" ht="12.75">
      <c r="N32" s="31"/>
      <c r="O32" s="31"/>
      <c r="P32" s="31"/>
      <c r="Q32" s="31"/>
      <c r="R32" s="31"/>
      <c r="S32" s="32"/>
      <c r="T32" s="14"/>
      <c r="U32" s="14"/>
      <c r="V32" s="14"/>
      <c r="W32" s="14"/>
    </row>
    <row r="33" spans="14:23" ht="12.75">
      <c r="N33" s="31"/>
      <c r="O33" s="31"/>
      <c r="P33" s="31"/>
      <c r="Q33" s="31"/>
      <c r="R33" s="31"/>
      <c r="S33" s="32"/>
      <c r="T33" s="14"/>
      <c r="U33" s="14"/>
      <c r="V33" s="14"/>
      <c r="W33" s="14"/>
    </row>
    <row r="34" spans="14:23" ht="12.75">
      <c r="N34" s="31"/>
      <c r="O34" s="31"/>
      <c r="P34" s="31"/>
      <c r="Q34" s="31"/>
      <c r="R34" s="31"/>
      <c r="S34" s="32"/>
      <c r="T34" s="14"/>
      <c r="U34" s="14"/>
      <c r="V34" s="14"/>
      <c r="W34" s="14"/>
    </row>
    <row r="35" spans="14:23" ht="12.75">
      <c r="N35" s="31"/>
      <c r="O35" s="31"/>
      <c r="P35" s="31"/>
      <c r="Q35" s="31"/>
      <c r="R35" s="31"/>
      <c r="S35" s="32"/>
      <c r="T35" s="14"/>
      <c r="U35" s="14"/>
      <c r="V35" s="14"/>
      <c r="W35" s="14"/>
    </row>
    <row r="36" spans="14:23" ht="12.75">
      <c r="N36" s="31"/>
      <c r="O36" s="31"/>
      <c r="P36" s="31"/>
      <c r="Q36" s="31"/>
      <c r="R36" s="31"/>
      <c r="S36" s="32"/>
      <c r="T36" s="14"/>
      <c r="U36" s="14"/>
      <c r="V36" s="14"/>
      <c r="W36" s="14"/>
    </row>
    <row r="37" spans="14:23" ht="12.75">
      <c r="N37" s="31"/>
      <c r="O37" s="31"/>
      <c r="P37" s="31"/>
      <c r="Q37" s="31"/>
      <c r="R37" s="31"/>
      <c r="S37" s="32"/>
      <c r="T37" s="14"/>
      <c r="U37" s="14"/>
      <c r="V37" s="14"/>
      <c r="W37" s="14"/>
    </row>
    <row r="38" spans="14:23" ht="12.75">
      <c r="N38" s="31"/>
      <c r="O38" s="31"/>
      <c r="P38" s="31"/>
      <c r="Q38" s="31"/>
      <c r="R38" s="31"/>
      <c r="S38" s="32"/>
      <c r="T38" s="14"/>
      <c r="U38" s="14"/>
      <c r="V38" s="14"/>
      <c r="W38" s="14"/>
    </row>
    <row r="39" spans="14:23" ht="12.75">
      <c r="N39" s="31"/>
      <c r="O39" s="31"/>
      <c r="P39" s="31"/>
      <c r="Q39" s="31"/>
      <c r="R39" s="31"/>
      <c r="S39" s="32"/>
      <c r="T39" s="14"/>
      <c r="U39" s="14"/>
      <c r="V39" s="14"/>
      <c r="W39" s="14"/>
    </row>
    <row r="40" spans="14:23" ht="12.75">
      <c r="N40" s="31"/>
      <c r="O40" s="31"/>
      <c r="P40" s="31"/>
      <c r="Q40" s="31"/>
      <c r="R40" s="31"/>
      <c r="S40" s="32"/>
      <c r="T40" s="14"/>
      <c r="U40" s="14"/>
      <c r="V40" s="14"/>
      <c r="W40" s="14"/>
    </row>
    <row r="41" spans="1:26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31"/>
      <c r="O41" s="31"/>
      <c r="P41" s="31"/>
      <c r="Q41" s="31"/>
      <c r="R41" s="31"/>
      <c r="S41" s="32"/>
      <c r="T41" s="14"/>
      <c r="U41" s="14"/>
      <c r="V41" s="14"/>
      <c r="W41" s="14"/>
      <c r="X41" s="14"/>
      <c r="Y41" s="14"/>
      <c r="Z41" s="14"/>
    </row>
    <row r="42" spans="1:26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31"/>
      <c r="O42" s="31"/>
      <c r="P42" s="31"/>
      <c r="Q42" s="31"/>
      <c r="R42" s="31"/>
      <c r="S42" s="32"/>
      <c r="T42" s="14"/>
      <c r="U42" s="14"/>
      <c r="V42" s="14"/>
      <c r="W42" s="14"/>
      <c r="X42" s="14"/>
      <c r="Y42" s="14"/>
      <c r="Z42" s="14"/>
    </row>
    <row r="43" spans="1:26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31"/>
      <c r="O43" s="31"/>
      <c r="P43" s="31"/>
      <c r="Q43" s="31"/>
      <c r="R43" s="31"/>
      <c r="S43" s="32"/>
      <c r="T43" s="14"/>
      <c r="U43" s="14"/>
      <c r="V43" s="14"/>
      <c r="W43" s="14"/>
      <c r="X43" s="14"/>
      <c r="Y43" s="14"/>
      <c r="Z43" s="14"/>
    </row>
    <row r="44" spans="1:26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31"/>
      <c r="O44" s="31"/>
      <c r="P44" s="31"/>
      <c r="Q44" s="31"/>
      <c r="R44" s="31"/>
      <c r="S44" s="32"/>
      <c r="T44" s="14"/>
      <c r="U44" s="14"/>
      <c r="V44" s="14"/>
      <c r="W44" s="14"/>
      <c r="X44" s="14"/>
      <c r="Y44" s="14"/>
      <c r="Z44" s="14"/>
    </row>
    <row r="45" spans="1:26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31"/>
      <c r="O45" s="31"/>
      <c r="P45" s="31"/>
      <c r="Q45" s="31"/>
      <c r="R45" s="31"/>
      <c r="S45" s="32"/>
      <c r="T45" s="14"/>
      <c r="U45" s="14"/>
      <c r="V45" s="14"/>
      <c r="W45" s="14"/>
      <c r="X45" s="14"/>
      <c r="Y45" s="14"/>
      <c r="Z45" s="14"/>
    </row>
    <row r="46" spans="1:26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31"/>
      <c r="O46" s="31"/>
      <c r="P46" s="31"/>
      <c r="Q46" s="31"/>
      <c r="R46" s="31"/>
      <c r="S46" s="32"/>
      <c r="T46" s="14"/>
      <c r="U46" s="14"/>
      <c r="V46" s="14"/>
      <c r="W46" s="14"/>
      <c r="X46" s="14"/>
      <c r="Y46" s="14"/>
      <c r="Z46" s="14"/>
    </row>
    <row r="47" spans="1:26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31"/>
      <c r="O47" s="31"/>
      <c r="P47" s="31"/>
      <c r="Q47" s="31"/>
      <c r="R47" s="31"/>
      <c r="S47" s="32"/>
      <c r="T47" s="14"/>
      <c r="U47" s="14"/>
      <c r="V47" s="14"/>
      <c r="W47" s="14"/>
      <c r="X47" s="14"/>
      <c r="Y47" s="14"/>
      <c r="Z47" s="14"/>
    </row>
    <row r="48" spans="1:26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14"/>
      <c r="U48" s="14"/>
      <c r="V48" s="14"/>
      <c r="W48" s="14"/>
      <c r="X48" s="14"/>
      <c r="Y48" s="14"/>
      <c r="Z48" s="14"/>
    </row>
    <row r="49" spans="1:26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14"/>
      <c r="U49" s="14"/>
      <c r="V49" s="14"/>
      <c r="W49" s="14"/>
      <c r="X49" s="14"/>
      <c r="Y49" s="14"/>
      <c r="Z49" s="14"/>
    </row>
    <row r="50" spans="1:26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14"/>
      <c r="U50" s="14"/>
      <c r="V50" s="14"/>
      <c r="W50" s="14"/>
      <c r="X50" s="14"/>
      <c r="Y50" s="14"/>
      <c r="Z50" s="14"/>
    </row>
    <row r="51" spans="1:26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14"/>
      <c r="U51" s="14"/>
      <c r="V51" s="14"/>
      <c r="W51" s="14"/>
      <c r="X51" s="14"/>
      <c r="Y51" s="14"/>
      <c r="Z51" s="14"/>
    </row>
    <row r="52" spans="1:26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14"/>
      <c r="U52" s="14"/>
      <c r="V52" s="14"/>
      <c r="W52" s="14"/>
      <c r="X52" s="14"/>
      <c r="Y52" s="14"/>
      <c r="Z52" s="14"/>
    </row>
    <row r="53" spans="1:26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14"/>
      <c r="U53" s="14"/>
      <c r="V53" s="14"/>
      <c r="W53" s="14"/>
      <c r="X53" s="14"/>
      <c r="Y53" s="14"/>
      <c r="Z53" s="14"/>
    </row>
    <row r="54" spans="1:26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14"/>
      <c r="U54" s="14"/>
      <c r="V54" s="14"/>
      <c r="W54" s="14"/>
      <c r="X54" s="14"/>
      <c r="Y54" s="14"/>
      <c r="Z54" s="14"/>
    </row>
    <row r="55" spans="1:26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>
      <c r="A58" s="14"/>
      <c r="B58" s="14"/>
      <c r="C58" s="14"/>
      <c r="D58" s="14"/>
      <c r="E58" s="14"/>
      <c r="F58" s="14"/>
      <c r="G58" s="14"/>
      <c r="H58" s="14"/>
      <c r="I58" s="18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</sheetData>
  <sheetProtection password="C626" sheet="1" objects="1" scenarios="1" selectLockedCells="1"/>
  <printOptions/>
  <pageMargins left="0.787401575" right="0.787401575" top="0.984251969" bottom="0.984251969" header="0.4921259845" footer="0.492125984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W235"/>
  <sheetViews>
    <sheetView tabSelected="1" zoomScale="97" zoomScaleNormal="97" zoomScaleSheetLayoutView="83" zoomScalePageLayoutView="0" workbookViewId="0" topLeftCell="A1">
      <selection activeCell="C6" sqref="C6"/>
    </sheetView>
  </sheetViews>
  <sheetFormatPr defaultColWidth="11.421875" defaultRowHeight="12.75"/>
  <cols>
    <col min="1" max="1" width="29.28125" style="0" customWidth="1"/>
    <col min="2" max="2" width="4.28125" style="0" customWidth="1"/>
    <col min="3" max="3" width="27.8515625" style="1" bestFit="1" customWidth="1"/>
    <col min="4" max="4" width="22.8515625" style="0" customWidth="1"/>
    <col min="5" max="5" width="9.00390625" style="0" customWidth="1"/>
    <col min="6" max="6" width="17.140625" style="1" customWidth="1"/>
    <col min="7" max="7" width="8.57421875" style="1" customWidth="1"/>
    <col min="8" max="8" width="12.140625" style="1" customWidth="1"/>
    <col min="9" max="9" width="12.57421875" style="1" hidden="1" customWidth="1"/>
    <col min="10" max="10" width="10.140625" style="27" hidden="1" customWidth="1"/>
    <col min="13" max="14" width="11.421875" style="1" customWidth="1"/>
  </cols>
  <sheetData>
    <row r="1" spans="1:49" ht="33" customHeight="1">
      <c r="A1" s="2"/>
      <c r="B1" s="2"/>
      <c r="C1" s="40" t="s">
        <v>6</v>
      </c>
      <c r="D1" s="40"/>
      <c r="E1" s="40"/>
      <c r="F1" s="40"/>
      <c r="G1" s="40"/>
      <c r="H1" s="40"/>
      <c r="I1" s="40"/>
      <c r="J1" s="26" t="str">
        <f>J4</f>
        <v>30.06.2019</v>
      </c>
      <c r="K1" s="37" t="s">
        <v>21</v>
      </c>
      <c r="L1" s="38"/>
      <c r="M1" s="4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 customHeight="1">
      <c r="A2" s="2"/>
      <c r="B2" s="2"/>
      <c r="C2" s="2"/>
      <c r="D2" s="2"/>
      <c r="E2" s="2"/>
      <c r="F2" s="2"/>
      <c r="G2" s="2"/>
      <c r="H2" s="2"/>
      <c r="I2" s="2"/>
      <c r="J2" s="26"/>
      <c r="K2" s="38"/>
      <c r="L2" s="38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65.25" customHeight="1">
      <c r="A3" s="42" t="s">
        <v>28</v>
      </c>
      <c r="B3" s="23"/>
      <c r="C3" s="41">
        <v>2019</v>
      </c>
      <c r="D3" s="44" t="s">
        <v>7</v>
      </c>
      <c r="E3" s="44"/>
      <c r="F3" s="45"/>
      <c r="G3" s="45"/>
      <c r="H3" s="45"/>
      <c r="I3" s="13"/>
      <c r="J3" s="26" t="s">
        <v>0</v>
      </c>
      <c r="K3" s="38"/>
      <c r="L3" s="38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27" customHeight="1">
      <c r="A4" s="43"/>
      <c r="B4" s="12"/>
      <c r="C4" s="41"/>
      <c r="D4" s="46" t="str">
        <f>"&gt;&gt;&gt;       "&amp;stichtag&amp;"        &lt;&lt;&lt;"</f>
        <v>&gt;&gt;&gt;       30.06.2019        &lt;&lt;&lt;</v>
      </c>
      <c r="E4" s="46"/>
      <c r="F4" s="46"/>
      <c r="G4" s="46"/>
      <c r="H4" s="46"/>
      <c r="I4" s="13"/>
      <c r="J4" s="26" t="str">
        <f>J3&amp;C3</f>
        <v>30.06.2019</v>
      </c>
      <c r="K4" s="2"/>
      <c r="L4" s="2"/>
      <c r="M4" s="4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37.5" customHeight="1">
      <c r="A5" s="2"/>
      <c r="B5" s="28" t="s">
        <v>8</v>
      </c>
      <c r="C5" s="15" t="s">
        <v>24</v>
      </c>
      <c r="D5" s="34" t="s">
        <v>22</v>
      </c>
      <c r="E5" s="34" t="s">
        <v>23</v>
      </c>
      <c r="F5" s="16" t="s">
        <v>2</v>
      </c>
      <c r="G5" s="17" t="s">
        <v>1</v>
      </c>
      <c r="H5" s="16" t="s">
        <v>3</v>
      </c>
      <c r="I5" s="4" t="s">
        <v>9</v>
      </c>
      <c r="J5" s="4" t="s">
        <v>10</v>
      </c>
      <c r="K5" s="3"/>
      <c r="L5" s="2"/>
      <c r="M5" s="4"/>
      <c r="N5" s="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3.5" customHeight="1">
      <c r="A6" s="39" t="s">
        <v>20</v>
      </c>
      <c r="B6" s="22">
        <f>IF(C$6&gt;0,1,"")</f>
      </c>
      <c r="C6" s="35"/>
      <c r="D6" s="11"/>
      <c r="E6" s="25"/>
      <c r="F6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6" s="9">
        <f aca="true" t="shared" si="0" ref="G6:G30">DATEDIF(C6,$J$1,"Y")</f>
        <v>119</v>
      </c>
      <c r="H6" s="10" t="e">
        <f aca="true" t="shared" si="1" ref="H6:H37">VLOOKUP(G6,I$6:J$120,2,FALSE)</f>
        <v>#N/A</v>
      </c>
      <c r="I6" s="30">
        <v>0</v>
      </c>
      <c r="J6" s="4" t="s">
        <v>11</v>
      </c>
      <c r="K6" s="4"/>
      <c r="L6" s="5"/>
      <c r="M6" s="4"/>
      <c r="N6" s="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3.5" customHeight="1">
      <c r="A7" s="39"/>
      <c r="B7" s="22">
        <f>IF(C$7&gt;0,2,"")</f>
      </c>
      <c r="C7" s="35"/>
      <c r="D7" s="11"/>
      <c r="E7" s="25"/>
      <c r="F7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7" s="9">
        <f t="shared" si="0"/>
        <v>119</v>
      </c>
      <c r="H7" s="10" t="e">
        <f t="shared" si="1"/>
        <v>#N/A</v>
      </c>
      <c r="I7" s="30">
        <v>1</v>
      </c>
      <c r="J7" s="4" t="s">
        <v>11</v>
      </c>
      <c r="K7" s="4"/>
      <c r="L7" s="5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3.5" customHeight="1">
      <c r="A8" s="39"/>
      <c r="B8" s="22">
        <f>IF(C$8&gt;0,3,"")</f>
      </c>
      <c r="C8" s="35"/>
      <c r="D8" s="11"/>
      <c r="E8" s="25"/>
      <c r="F8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8" s="9">
        <f t="shared" si="0"/>
        <v>119</v>
      </c>
      <c r="H8" s="10" t="e">
        <f t="shared" si="1"/>
        <v>#N/A</v>
      </c>
      <c r="I8" s="30">
        <v>2</v>
      </c>
      <c r="J8" s="4" t="s">
        <v>11</v>
      </c>
      <c r="K8" s="4"/>
      <c r="L8" s="5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3.5" customHeight="1">
      <c r="A9" s="39"/>
      <c r="B9" s="22">
        <f>IF(C$9&gt;0,4,"")</f>
      </c>
      <c r="C9" s="35"/>
      <c r="D9" s="11"/>
      <c r="E9" s="25"/>
      <c r="F9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9" s="9">
        <f t="shared" si="0"/>
        <v>119</v>
      </c>
      <c r="H9" s="10" t="e">
        <f t="shared" si="1"/>
        <v>#N/A</v>
      </c>
      <c r="I9" s="30">
        <v>3</v>
      </c>
      <c r="J9" s="4" t="s">
        <v>11</v>
      </c>
      <c r="K9" s="4"/>
      <c r="L9" s="5"/>
      <c r="M9" s="4"/>
      <c r="N9" s="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3.5" customHeight="1">
      <c r="A10" s="39"/>
      <c r="B10" s="22">
        <f>IF(C$10&gt;0,5,"")</f>
      </c>
      <c r="C10" s="35"/>
      <c r="D10" s="11"/>
      <c r="E10" s="25"/>
      <c r="F10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10" s="9">
        <f t="shared" si="0"/>
        <v>119</v>
      </c>
      <c r="H10" s="10" t="e">
        <f t="shared" si="1"/>
        <v>#N/A</v>
      </c>
      <c r="I10" s="30">
        <v>4</v>
      </c>
      <c r="J10" s="4" t="s">
        <v>11</v>
      </c>
      <c r="K10" s="4"/>
      <c r="L10" s="5"/>
      <c r="M10" s="4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3.5" customHeight="1">
      <c r="A11" s="39"/>
      <c r="B11" s="22">
        <f>IF(C$11&gt;0,6,"")</f>
      </c>
      <c r="C11" s="35"/>
      <c r="D11" s="11"/>
      <c r="E11" s="25"/>
      <c r="F11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11" s="9">
        <f t="shared" si="0"/>
        <v>119</v>
      </c>
      <c r="H11" s="10" t="e">
        <f t="shared" si="1"/>
        <v>#N/A</v>
      </c>
      <c r="I11" s="30">
        <v>5</v>
      </c>
      <c r="J11" s="4" t="s">
        <v>12</v>
      </c>
      <c r="K11" s="4"/>
      <c r="L11" s="5"/>
      <c r="M11" s="4"/>
      <c r="N11" s="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3.5" customHeight="1">
      <c r="A12" s="39"/>
      <c r="B12" s="22">
        <f>IF(C$12&gt;0,7,"")</f>
      </c>
      <c r="C12" s="35"/>
      <c r="D12" s="11"/>
      <c r="E12" s="25"/>
      <c r="F12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12" s="9">
        <f t="shared" si="0"/>
        <v>119</v>
      </c>
      <c r="H12" s="10" t="e">
        <f t="shared" si="1"/>
        <v>#N/A</v>
      </c>
      <c r="I12" s="30">
        <v>6</v>
      </c>
      <c r="J12" s="4" t="s">
        <v>12</v>
      </c>
      <c r="K12" s="4"/>
      <c r="L12" s="5"/>
      <c r="M12" s="4"/>
      <c r="N12" s="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3.5" customHeight="1">
      <c r="A13" s="39"/>
      <c r="B13" s="22">
        <f>IF(C$13&gt;0,8,"")</f>
      </c>
      <c r="C13" s="35"/>
      <c r="D13" s="11"/>
      <c r="E13" s="25"/>
      <c r="F13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13" s="9">
        <f t="shared" si="0"/>
        <v>119</v>
      </c>
      <c r="H13" s="10" t="e">
        <f t="shared" si="1"/>
        <v>#N/A</v>
      </c>
      <c r="I13" s="30">
        <v>7</v>
      </c>
      <c r="J13" s="4" t="s">
        <v>12</v>
      </c>
      <c r="K13" s="4"/>
      <c r="L13" s="5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3.5" customHeight="1">
      <c r="A14" s="39"/>
      <c r="B14" s="22">
        <f>IF(C$14&gt;0,9,"")</f>
      </c>
      <c r="C14" s="35"/>
      <c r="D14" s="11"/>
      <c r="E14" s="25"/>
      <c r="F14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14" s="9">
        <f t="shared" si="0"/>
        <v>119</v>
      </c>
      <c r="H14" s="10" t="e">
        <f t="shared" si="1"/>
        <v>#N/A</v>
      </c>
      <c r="I14" s="30">
        <v>8</v>
      </c>
      <c r="J14" s="4" t="s">
        <v>12</v>
      </c>
      <c r="K14" s="4"/>
      <c r="L14" s="5"/>
      <c r="M14" s="4"/>
      <c r="N14" s="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3.5" customHeight="1">
      <c r="A15" s="39"/>
      <c r="B15" s="22">
        <f>IF(C$15&gt;0,10,"")</f>
      </c>
      <c r="C15" s="35"/>
      <c r="D15" s="11"/>
      <c r="E15" s="25"/>
      <c r="F15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15" s="9">
        <f t="shared" si="0"/>
        <v>119</v>
      </c>
      <c r="H15" s="10" t="e">
        <f t="shared" si="1"/>
        <v>#N/A</v>
      </c>
      <c r="I15" s="30">
        <v>9</v>
      </c>
      <c r="J15" s="4" t="s">
        <v>12</v>
      </c>
      <c r="K15" s="4"/>
      <c r="L15" s="5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3.5" customHeight="1">
      <c r="A16" s="39"/>
      <c r="B16" s="22">
        <f>IF(C$16&gt;0,11,"")</f>
      </c>
      <c r="C16" s="35"/>
      <c r="D16" s="11"/>
      <c r="E16" s="25"/>
      <c r="F16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16" s="9">
        <f t="shared" si="0"/>
        <v>119</v>
      </c>
      <c r="H16" s="10" t="e">
        <f t="shared" si="1"/>
        <v>#N/A</v>
      </c>
      <c r="I16" s="30">
        <v>10</v>
      </c>
      <c r="J16" s="4" t="s">
        <v>13</v>
      </c>
      <c r="K16" s="4"/>
      <c r="L16" s="5"/>
      <c r="M16" s="4"/>
      <c r="N16" s="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3.5" customHeight="1">
      <c r="A17" s="39"/>
      <c r="B17" s="22">
        <f>IF(C$17&gt;0,12,"")</f>
      </c>
      <c r="C17" s="35"/>
      <c r="D17" s="11"/>
      <c r="E17" s="25"/>
      <c r="F17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17" s="9">
        <f t="shared" si="0"/>
        <v>119</v>
      </c>
      <c r="H17" s="10" t="e">
        <f t="shared" si="1"/>
        <v>#N/A</v>
      </c>
      <c r="I17" s="30">
        <v>11</v>
      </c>
      <c r="J17" s="4" t="s">
        <v>13</v>
      </c>
      <c r="K17" s="4"/>
      <c r="L17" s="5"/>
      <c r="M17" s="4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3.5" customHeight="1">
      <c r="A18" s="39"/>
      <c r="B18" s="22">
        <f>IF(C$18&gt;0,13,"")</f>
      </c>
      <c r="C18" s="35"/>
      <c r="D18" s="11"/>
      <c r="E18" s="25"/>
      <c r="F18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18" s="9">
        <f t="shared" si="0"/>
        <v>119</v>
      </c>
      <c r="H18" s="10" t="e">
        <f t="shared" si="1"/>
        <v>#N/A</v>
      </c>
      <c r="I18" s="30">
        <v>12</v>
      </c>
      <c r="J18" s="4" t="s">
        <v>13</v>
      </c>
      <c r="K18" s="4"/>
      <c r="L18" s="5"/>
      <c r="M18" s="4"/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3.5" customHeight="1">
      <c r="A19" s="39"/>
      <c r="B19" s="22">
        <f>IF(C$19&gt;0,14,"")</f>
      </c>
      <c r="C19" s="35"/>
      <c r="D19" s="11"/>
      <c r="E19" s="25"/>
      <c r="F19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19" s="9">
        <f t="shared" si="0"/>
        <v>119</v>
      </c>
      <c r="H19" s="10" t="e">
        <f t="shared" si="1"/>
        <v>#N/A</v>
      </c>
      <c r="I19" s="30">
        <v>13</v>
      </c>
      <c r="J19" s="4" t="s">
        <v>13</v>
      </c>
      <c r="K19" s="4"/>
      <c r="L19" s="5"/>
      <c r="M19" s="4"/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3.5" customHeight="1">
      <c r="A20" s="39"/>
      <c r="B20" s="22">
        <f>IF(C$20&gt;0,15,"")</f>
      </c>
      <c r="C20" s="35"/>
      <c r="D20" s="11"/>
      <c r="E20" s="25"/>
      <c r="F20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20" s="9">
        <f t="shared" si="0"/>
        <v>119</v>
      </c>
      <c r="H20" s="10" t="e">
        <f t="shared" si="1"/>
        <v>#N/A</v>
      </c>
      <c r="I20" s="30">
        <v>14</v>
      </c>
      <c r="J20" s="4" t="s">
        <v>13</v>
      </c>
      <c r="K20" s="4"/>
      <c r="L20" s="5"/>
      <c r="M20" s="4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3.5" customHeight="1">
      <c r="A21" s="12"/>
      <c r="B21" s="22">
        <f>IF(C$21&gt;0,16,"")</f>
      </c>
      <c r="C21" s="35"/>
      <c r="D21" s="11"/>
      <c r="E21" s="25"/>
      <c r="F21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21" s="29">
        <f t="shared" si="0"/>
        <v>119</v>
      </c>
      <c r="H21" s="10" t="e">
        <f t="shared" si="1"/>
        <v>#N/A</v>
      </c>
      <c r="I21" s="30">
        <v>15</v>
      </c>
      <c r="J21" s="4" t="s">
        <v>14</v>
      </c>
      <c r="K21" s="4"/>
      <c r="L21" s="5"/>
      <c r="M21" s="4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3.5" customHeight="1">
      <c r="A22" s="12"/>
      <c r="B22" s="22">
        <f>IF(C$22&gt;0,17,"")</f>
      </c>
      <c r="C22" s="35"/>
      <c r="D22" s="11"/>
      <c r="E22" s="25"/>
      <c r="F22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22" s="9">
        <f t="shared" si="0"/>
        <v>119</v>
      </c>
      <c r="H22" s="10" t="e">
        <f t="shared" si="1"/>
        <v>#N/A</v>
      </c>
      <c r="I22" s="30">
        <v>16</v>
      </c>
      <c r="J22" s="4" t="s">
        <v>14</v>
      </c>
      <c r="K22" s="4"/>
      <c r="L22" s="5"/>
      <c r="M22" s="4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3.5" customHeight="1">
      <c r="A23" s="12"/>
      <c r="B23" s="22">
        <f>IF(C$23&gt;0,18,"")</f>
      </c>
      <c r="C23" s="35"/>
      <c r="D23" s="11"/>
      <c r="E23" s="25"/>
      <c r="F23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23" s="9">
        <f t="shared" si="0"/>
        <v>119</v>
      </c>
      <c r="H23" s="10" t="e">
        <f t="shared" si="1"/>
        <v>#N/A</v>
      </c>
      <c r="I23" s="30">
        <v>17</v>
      </c>
      <c r="J23" s="4" t="s">
        <v>14</v>
      </c>
      <c r="K23" s="4"/>
      <c r="L23" s="5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3.5" customHeight="1">
      <c r="A24" s="12"/>
      <c r="B24" s="22">
        <f>IF(C$24&gt;0,19,"")</f>
      </c>
      <c r="C24" s="35"/>
      <c r="D24" s="11"/>
      <c r="E24" s="25"/>
      <c r="F24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24" s="9">
        <f t="shared" si="0"/>
        <v>119</v>
      </c>
      <c r="H24" s="10" t="e">
        <f t="shared" si="1"/>
        <v>#N/A</v>
      </c>
      <c r="I24" s="30">
        <v>18</v>
      </c>
      <c r="J24" s="4" t="s">
        <v>14</v>
      </c>
      <c r="K24" s="4"/>
      <c r="L24" s="5"/>
      <c r="M24" s="4"/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3.5" customHeight="1">
      <c r="A25" s="12"/>
      <c r="B25" s="22">
        <f>IF(C$25&gt;0,20,"")</f>
      </c>
      <c r="C25" s="35"/>
      <c r="D25" s="11"/>
      <c r="E25" s="25"/>
      <c r="F25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25" s="9">
        <f t="shared" si="0"/>
        <v>119</v>
      </c>
      <c r="H25" s="10" t="e">
        <f t="shared" si="1"/>
        <v>#N/A</v>
      </c>
      <c r="I25" s="30">
        <v>19</v>
      </c>
      <c r="J25" s="4" t="s">
        <v>15</v>
      </c>
      <c r="K25" s="4"/>
      <c r="L25" s="5"/>
      <c r="M25" s="4"/>
      <c r="N25" s="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3.5" customHeight="1">
      <c r="A26" s="12"/>
      <c r="B26" s="22">
        <f>IF(C$26&gt;0,21,"")</f>
      </c>
      <c r="C26" s="35"/>
      <c r="D26" s="11"/>
      <c r="E26" s="25"/>
      <c r="F26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26" s="9">
        <f t="shared" si="0"/>
        <v>119</v>
      </c>
      <c r="H26" s="10" t="e">
        <f t="shared" si="1"/>
        <v>#N/A</v>
      </c>
      <c r="I26" s="30">
        <v>20</v>
      </c>
      <c r="J26" s="4" t="s">
        <v>15</v>
      </c>
      <c r="K26" s="4"/>
      <c r="L26" s="5"/>
      <c r="M26" s="4"/>
      <c r="N26" s="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3.5" customHeight="1">
      <c r="A27" s="12"/>
      <c r="B27" s="22">
        <f>IF(C$27&gt;0,22,"")</f>
      </c>
      <c r="C27" s="35"/>
      <c r="D27" s="11"/>
      <c r="E27" s="25"/>
      <c r="F27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27" s="9">
        <f t="shared" si="0"/>
        <v>119</v>
      </c>
      <c r="H27" s="10" t="e">
        <f t="shared" si="1"/>
        <v>#N/A</v>
      </c>
      <c r="I27" s="30">
        <v>21</v>
      </c>
      <c r="J27" s="4" t="s">
        <v>15</v>
      </c>
      <c r="K27" s="4"/>
      <c r="L27" s="5"/>
      <c r="M27" s="4"/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3.5" customHeight="1">
      <c r="A28" s="12"/>
      <c r="B28" s="22">
        <f>IF(C$28&gt;0,23,"")</f>
      </c>
      <c r="C28" s="35"/>
      <c r="D28" s="11"/>
      <c r="E28" s="25"/>
      <c r="F28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28" s="9">
        <f t="shared" si="0"/>
        <v>119</v>
      </c>
      <c r="H28" s="10" t="e">
        <f t="shared" si="1"/>
        <v>#N/A</v>
      </c>
      <c r="I28" s="30">
        <v>22</v>
      </c>
      <c r="J28" s="4" t="s">
        <v>15</v>
      </c>
      <c r="K28" s="4"/>
      <c r="L28" s="5"/>
      <c r="M28" s="4"/>
      <c r="N28" s="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3.5" customHeight="1">
      <c r="A29" s="12"/>
      <c r="B29" s="22">
        <f>IF(C$29&gt;0,24,"")</f>
      </c>
      <c r="C29" s="35"/>
      <c r="D29" s="11"/>
      <c r="E29" s="25"/>
      <c r="F29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29" s="9">
        <f t="shared" si="0"/>
        <v>119</v>
      </c>
      <c r="H29" s="10" t="e">
        <f t="shared" si="1"/>
        <v>#N/A</v>
      </c>
      <c r="I29" s="30">
        <v>23</v>
      </c>
      <c r="J29" s="4" t="s">
        <v>15</v>
      </c>
      <c r="K29" s="4"/>
      <c r="L29" s="5"/>
      <c r="M29" s="4"/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3.5" customHeight="1">
      <c r="A30" s="12"/>
      <c r="B30" s="22">
        <f>IF(C$30&gt;0,25,"")</f>
      </c>
      <c r="C30" s="35"/>
      <c r="D30" s="11"/>
      <c r="E30" s="25"/>
      <c r="F30" s="8" t="str">
        <f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30" s="9">
        <f t="shared" si="0"/>
        <v>119</v>
      </c>
      <c r="H30" s="10" t="e">
        <f t="shared" si="1"/>
        <v>#N/A</v>
      </c>
      <c r="I30" s="30">
        <v>24</v>
      </c>
      <c r="J30" s="4" t="s">
        <v>16</v>
      </c>
      <c r="K30" s="4"/>
      <c r="L30" s="5"/>
      <c r="M30" s="4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3.5" customHeight="1" hidden="1">
      <c r="A31" s="33"/>
      <c r="B31" s="22">
        <f>IF(C$31&gt;0,26,"")</f>
      </c>
      <c r="C31" s="35"/>
      <c r="D31" s="21"/>
      <c r="E31" s="24"/>
      <c r="F31" s="8" t="str">
        <f aca="true" t="shared" si="2" ref="F31:F69"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31" s="9">
        <f aca="true" t="shared" si="3" ref="G31:G69">DATEDIF(C31,$J$1,"Y")</f>
        <v>119</v>
      </c>
      <c r="H31" s="10" t="e">
        <f t="shared" si="1"/>
        <v>#N/A</v>
      </c>
      <c r="I31" s="30">
        <v>25</v>
      </c>
      <c r="J31" s="4" t="s">
        <v>16</v>
      </c>
      <c r="K31" s="4"/>
      <c r="L31" s="5"/>
      <c r="M31" s="4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3.5" customHeight="1" hidden="1">
      <c r="A32" s="12"/>
      <c r="B32" s="22">
        <f>IF(C$32&gt;0,27,"")</f>
      </c>
      <c r="C32" s="35"/>
      <c r="D32" s="11"/>
      <c r="E32" s="25"/>
      <c r="F32" s="8" t="str">
        <f t="shared" si="2"/>
        <v>119 Ja, 5 Mo, 30 Tg</v>
      </c>
      <c r="G32" s="9">
        <f t="shared" si="3"/>
        <v>119</v>
      </c>
      <c r="H32" s="10" t="e">
        <f t="shared" si="1"/>
        <v>#N/A</v>
      </c>
      <c r="I32" s="30">
        <v>26</v>
      </c>
      <c r="J32" s="4" t="s">
        <v>16</v>
      </c>
      <c r="K32" s="4"/>
      <c r="L32" s="5"/>
      <c r="M32" s="4"/>
      <c r="N32" s="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3.5" customHeight="1" hidden="1">
      <c r="A33" s="12"/>
      <c r="B33" s="22">
        <f>IF(C$33&gt;0,28,"")</f>
      </c>
      <c r="C33" s="35"/>
      <c r="D33" s="11"/>
      <c r="E33" s="25"/>
      <c r="F33" s="8" t="str">
        <f t="shared" si="2"/>
        <v>119 Ja, 5 Mo, 30 Tg</v>
      </c>
      <c r="G33" s="9">
        <f t="shared" si="3"/>
        <v>119</v>
      </c>
      <c r="H33" s="10" t="e">
        <f t="shared" si="1"/>
        <v>#N/A</v>
      </c>
      <c r="I33" s="30">
        <v>27</v>
      </c>
      <c r="J33" s="4" t="s">
        <v>16</v>
      </c>
      <c r="K33" s="4"/>
      <c r="L33" s="5"/>
      <c r="M33" s="4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3.5" customHeight="1" hidden="1">
      <c r="A34" s="12"/>
      <c r="B34" s="22">
        <f>IF(C$34&gt;0,29,"")</f>
      </c>
      <c r="C34" s="35"/>
      <c r="D34" s="11"/>
      <c r="E34" s="25"/>
      <c r="F34" s="8" t="str">
        <f t="shared" si="2"/>
        <v>119 Ja, 5 Mo, 30 Tg</v>
      </c>
      <c r="G34" s="9">
        <f t="shared" si="3"/>
        <v>119</v>
      </c>
      <c r="H34" s="10" t="e">
        <f t="shared" si="1"/>
        <v>#N/A</v>
      </c>
      <c r="I34" s="30">
        <v>28</v>
      </c>
      <c r="J34" s="4" t="s">
        <v>16</v>
      </c>
      <c r="K34" s="4"/>
      <c r="L34" s="5"/>
      <c r="M34" s="4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3.5" customHeight="1" hidden="1">
      <c r="A35" s="36"/>
      <c r="B35" s="22">
        <f>IF(C$35&gt;0,30,"")</f>
      </c>
      <c r="C35" s="35"/>
      <c r="D35" s="11"/>
      <c r="E35" s="25"/>
      <c r="F35" s="8" t="str">
        <f t="shared" si="2"/>
        <v>119 Ja, 5 Mo, 30 Tg</v>
      </c>
      <c r="G35" s="9">
        <f t="shared" si="3"/>
        <v>119</v>
      </c>
      <c r="H35" s="10" t="e">
        <f t="shared" si="1"/>
        <v>#N/A</v>
      </c>
      <c r="I35" s="30">
        <v>29</v>
      </c>
      <c r="J35" s="4" t="s">
        <v>16</v>
      </c>
      <c r="K35" s="4"/>
      <c r="L35" s="5"/>
      <c r="M35" s="4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3.5" customHeight="1" hidden="1">
      <c r="A36" s="12"/>
      <c r="B36" s="22">
        <f>IF(C$36&gt;0,31,"")</f>
      </c>
      <c r="C36" s="35"/>
      <c r="D36" s="11"/>
      <c r="E36" s="25"/>
      <c r="F36" s="8" t="str">
        <f t="shared" si="2"/>
        <v>119 Ja, 5 Mo, 30 Tg</v>
      </c>
      <c r="G36" s="9">
        <f t="shared" si="3"/>
        <v>119</v>
      </c>
      <c r="H36" s="10" t="e">
        <f t="shared" si="1"/>
        <v>#N/A</v>
      </c>
      <c r="I36" s="30">
        <v>30</v>
      </c>
      <c r="J36" s="4" t="s">
        <v>16</v>
      </c>
      <c r="K36" s="4"/>
      <c r="L36" s="5"/>
      <c r="M36" s="4"/>
      <c r="N36" s="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3.5" customHeight="1" hidden="1">
      <c r="A37" s="12"/>
      <c r="B37" s="22">
        <f>IF(C$37&gt;0,32,"")</f>
      </c>
      <c r="C37" s="35"/>
      <c r="D37" s="11"/>
      <c r="E37" s="25"/>
      <c r="F37" s="8" t="str">
        <f t="shared" si="2"/>
        <v>119 Ja, 5 Mo, 30 Tg</v>
      </c>
      <c r="G37" s="9">
        <f t="shared" si="3"/>
        <v>119</v>
      </c>
      <c r="H37" s="10" t="e">
        <f t="shared" si="1"/>
        <v>#N/A</v>
      </c>
      <c r="I37" s="30">
        <v>31</v>
      </c>
      <c r="J37" s="4" t="s">
        <v>16</v>
      </c>
      <c r="K37" s="4"/>
      <c r="L37" s="5"/>
      <c r="M37" s="4"/>
      <c r="N37" s="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3.5" customHeight="1" hidden="1">
      <c r="A38" s="12"/>
      <c r="B38" s="22">
        <f>IF(C$38&gt;0,33,"")</f>
      </c>
      <c r="C38" s="35"/>
      <c r="D38" s="11"/>
      <c r="E38" s="25"/>
      <c r="F38" s="8" t="str">
        <f t="shared" si="2"/>
        <v>119 Ja, 5 Mo, 30 Tg</v>
      </c>
      <c r="G38" s="9">
        <f t="shared" si="3"/>
        <v>119</v>
      </c>
      <c r="H38" s="10" t="e">
        <f aca="true" t="shared" si="4" ref="H38:H69">VLOOKUP(G38,I$6:J$120,2,FALSE)</f>
        <v>#N/A</v>
      </c>
      <c r="I38" s="30">
        <v>32</v>
      </c>
      <c r="J38" s="4" t="s">
        <v>16</v>
      </c>
      <c r="K38" s="4"/>
      <c r="L38" s="5"/>
      <c r="M38" s="4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3.5" customHeight="1" hidden="1">
      <c r="A39" s="12"/>
      <c r="B39" s="22">
        <f>IF(C$39&gt;0,34,"")</f>
      </c>
      <c r="C39" s="35"/>
      <c r="D39" s="11"/>
      <c r="E39" s="25"/>
      <c r="F39" s="8" t="str">
        <f t="shared" si="2"/>
        <v>119 Ja, 5 Mo, 30 Tg</v>
      </c>
      <c r="G39" s="9">
        <f t="shared" si="3"/>
        <v>119</v>
      </c>
      <c r="H39" s="10" t="e">
        <f t="shared" si="4"/>
        <v>#N/A</v>
      </c>
      <c r="I39" s="30">
        <v>33</v>
      </c>
      <c r="J39" s="4" t="s">
        <v>16</v>
      </c>
      <c r="K39" s="4"/>
      <c r="L39" s="5"/>
      <c r="M39" s="4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3.5" customHeight="1" hidden="1">
      <c r="A40" s="12"/>
      <c r="B40" s="22">
        <f>IF(C$40&gt;0,35,"")</f>
      </c>
      <c r="C40" s="35"/>
      <c r="D40" s="11"/>
      <c r="E40" s="25"/>
      <c r="F40" s="8" t="str">
        <f t="shared" si="2"/>
        <v>119 Ja, 5 Mo, 30 Tg</v>
      </c>
      <c r="G40" s="9">
        <f t="shared" si="3"/>
        <v>119</v>
      </c>
      <c r="H40" s="10" t="e">
        <f t="shared" si="4"/>
        <v>#N/A</v>
      </c>
      <c r="I40" s="30">
        <v>34</v>
      </c>
      <c r="J40" s="4" t="s">
        <v>16</v>
      </c>
      <c r="K40" s="4"/>
      <c r="L40" s="5"/>
      <c r="M40" s="4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3.5" customHeight="1" hidden="1">
      <c r="A41" s="12"/>
      <c r="B41" s="22">
        <f>IF(C$41&gt;0,36,"")</f>
      </c>
      <c r="C41" s="35"/>
      <c r="D41" s="11"/>
      <c r="E41" s="25"/>
      <c r="F41" s="8" t="str">
        <f t="shared" si="2"/>
        <v>119 Ja, 5 Mo, 30 Tg</v>
      </c>
      <c r="G41" s="9">
        <f t="shared" si="3"/>
        <v>119</v>
      </c>
      <c r="H41" s="10" t="e">
        <f t="shared" si="4"/>
        <v>#N/A</v>
      </c>
      <c r="I41" s="30">
        <v>35</v>
      </c>
      <c r="J41" s="4" t="s">
        <v>16</v>
      </c>
      <c r="K41" s="4"/>
      <c r="L41" s="5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3.5" customHeight="1" hidden="1">
      <c r="A42" s="12"/>
      <c r="B42" s="22">
        <f>IF(C$42&gt;0,37,"")</f>
      </c>
      <c r="C42" s="35"/>
      <c r="D42" s="11"/>
      <c r="E42" s="25"/>
      <c r="F42" s="8" t="str">
        <f t="shared" si="2"/>
        <v>119 Ja, 5 Mo, 30 Tg</v>
      </c>
      <c r="G42" s="9">
        <f t="shared" si="3"/>
        <v>119</v>
      </c>
      <c r="H42" s="10" t="e">
        <f t="shared" si="4"/>
        <v>#N/A</v>
      </c>
      <c r="I42" s="30">
        <v>36</v>
      </c>
      <c r="J42" s="4" t="s">
        <v>16</v>
      </c>
      <c r="K42" s="4"/>
      <c r="L42" s="5"/>
      <c r="M42" s="4"/>
      <c r="N42" s="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3.5" customHeight="1" hidden="1">
      <c r="A43" s="12"/>
      <c r="B43" s="22">
        <f>IF(C$43&gt;0,38,"")</f>
      </c>
      <c r="C43" s="35"/>
      <c r="D43" s="11"/>
      <c r="E43" s="25"/>
      <c r="F43" s="8" t="str">
        <f t="shared" si="2"/>
        <v>119 Ja, 5 Mo, 30 Tg</v>
      </c>
      <c r="G43" s="9">
        <f t="shared" si="3"/>
        <v>119</v>
      </c>
      <c r="H43" s="10" t="e">
        <f t="shared" si="4"/>
        <v>#N/A</v>
      </c>
      <c r="I43" s="30">
        <v>37</v>
      </c>
      <c r="J43" s="4" t="s">
        <v>16</v>
      </c>
      <c r="K43" s="4"/>
      <c r="L43" s="5"/>
      <c r="M43" s="4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3.5" customHeight="1" hidden="1">
      <c r="A44" s="12"/>
      <c r="B44" s="22">
        <f>IF(C$44&gt;0,39,"")</f>
      </c>
      <c r="C44" s="35"/>
      <c r="D44" s="11"/>
      <c r="E44" s="25"/>
      <c r="F44" s="8" t="str">
        <f t="shared" si="2"/>
        <v>119 Ja, 5 Mo, 30 Tg</v>
      </c>
      <c r="G44" s="9">
        <f t="shared" si="3"/>
        <v>119</v>
      </c>
      <c r="H44" s="10" t="e">
        <f t="shared" si="4"/>
        <v>#N/A</v>
      </c>
      <c r="I44" s="30">
        <v>38</v>
      </c>
      <c r="J44" s="4" t="s">
        <v>16</v>
      </c>
      <c r="K44" s="4"/>
      <c r="L44" s="5"/>
      <c r="M44" s="4"/>
      <c r="N44" s="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3.5" customHeight="1" hidden="1">
      <c r="A45" s="12"/>
      <c r="B45" s="22">
        <f>IF(C$45&gt;0,40,"")</f>
      </c>
      <c r="C45" s="35"/>
      <c r="D45" s="11"/>
      <c r="E45" s="25"/>
      <c r="F45" s="8" t="str">
        <f t="shared" si="2"/>
        <v>119 Ja, 5 Mo, 30 Tg</v>
      </c>
      <c r="G45" s="9">
        <f t="shared" si="3"/>
        <v>119</v>
      </c>
      <c r="H45" s="10" t="e">
        <f t="shared" si="4"/>
        <v>#N/A</v>
      </c>
      <c r="I45" s="30">
        <v>39</v>
      </c>
      <c r="J45" s="4" t="s">
        <v>16</v>
      </c>
      <c r="K45" s="4"/>
      <c r="L45" s="5"/>
      <c r="M45" s="4"/>
      <c r="N45" s="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3.5" customHeight="1" hidden="1">
      <c r="A46" s="12"/>
      <c r="B46" s="22">
        <f>IF(C$46&gt;0,41,"")</f>
      </c>
      <c r="C46" s="35"/>
      <c r="D46" s="11"/>
      <c r="E46" s="25"/>
      <c r="F46" s="8" t="str">
        <f t="shared" si="2"/>
        <v>119 Ja, 5 Mo, 30 Tg</v>
      </c>
      <c r="G46" s="9">
        <f t="shared" si="3"/>
        <v>119</v>
      </c>
      <c r="H46" s="10" t="e">
        <f t="shared" si="4"/>
        <v>#N/A</v>
      </c>
      <c r="I46" s="30">
        <v>40</v>
      </c>
      <c r="J46" s="4" t="s">
        <v>16</v>
      </c>
      <c r="K46" s="4"/>
      <c r="L46" s="5"/>
      <c r="M46" s="4"/>
      <c r="N46" s="4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3.5" customHeight="1" hidden="1">
      <c r="A47" s="12"/>
      <c r="B47" s="22">
        <f>IF(C$47&gt;0,42,"")</f>
      </c>
      <c r="C47" s="35"/>
      <c r="D47" s="11"/>
      <c r="E47" s="25"/>
      <c r="F47" s="8" t="str">
        <f t="shared" si="2"/>
        <v>119 Ja, 5 Mo, 30 Tg</v>
      </c>
      <c r="G47" s="9">
        <f t="shared" si="3"/>
        <v>119</v>
      </c>
      <c r="H47" s="10" t="e">
        <f t="shared" si="4"/>
        <v>#N/A</v>
      </c>
      <c r="I47" s="30">
        <v>41</v>
      </c>
      <c r="J47" s="4" t="s">
        <v>16</v>
      </c>
      <c r="K47" s="4"/>
      <c r="L47" s="5"/>
      <c r="M47" s="4"/>
      <c r="N47" s="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3.5" customHeight="1" hidden="1">
      <c r="A48" s="12"/>
      <c r="B48" s="22">
        <f>IF(C$48&gt;0,43,"")</f>
      </c>
      <c r="C48" s="35"/>
      <c r="D48" s="11"/>
      <c r="E48" s="25"/>
      <c r="F48" s="8" t="str">
        <f t="shared" si="2"/>
        <v>119 Ja, 5 Mo, 30 Tg</v>
      </c>
      <c r="G48" s="9">
        <f t="shared" si="3"/>
        <v>119</v>
      </c>
      <c r="H48" s="10" t="e">
        <f t="shared" si="4"/>
        <v>#N/A</v>
      </c>
      <c r="I48" s="30">
        <v>42</v>
      </c>
      <c r="J48" s="4" t="s">
        <v>16</v>
      </c>
      <c r="K48" s="4"/>
      <c r="L48" s="5"/>
      <c r="M48" s="4"/>
      <c r="N48" s="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3.5" customHeight="1" hidden="1">
      <c r="A49" s="12"/>
      <c r="B49" s="22">
        <f>IF(C$49&gt;0,44,"")</f>
      </c>
      <c r="C49" s="35"/>
      <c r="D49" s="11"/>
      <c r="E49" s="25"/>
      <c r="F49" s="8" t="str">
        <f t="shared" si="2"/>
        <v>119 Ja, 5 Mo, 30 Tg</v>
      </c>
      <c r="G49" s="9">
        <f t="shared" si="3"/>
        <v>119</v>
      </c>
      <c r="H49" s="10" t="e">
        <f t="shared" si="4"/>
        <v>#N/A</v>
      </c>
      <c r="I49" s="30">
        <v>43</v>
      </c>
      <c r="J49" s="4" t="s">
        <v>16</v>
      </c>
      <c r="K49" s="4"/>
      <c r="L49" s="5"/>
      <c r="M49" s="4"/>
      <c r="N49" s="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3.5" customHeight="1" hidden="1">
      <c r="A50" s="12"/>
      <c r="B50" s="22">
        <f>IF(C$50&gt;0,45,"")</f>
      </c>
      <c r="C50" s="35"/>
      <c r="D50" s="11"/>
      <c r="E50" s="25"/>
      <c r="F50" s="8" t="str">
        <f t="shared" si="2"/>
        <v>119 Ja, 5 Mo, 30 Tg</v>
      </c>
      <c r="G50" s="9">
        <f t="shared" si="3"/>
        <v>119</v>
      </c>
      <c r="H50" s="10" t="e">
        <f t="shared" si="4"/>
        <v>#N/A</v>
      </c>
      <c r="I50" s="30">
        <v>44</v>
      </c>
      <c r="J50" s="4" t="s">
        <v>16</v>
      </c>
      <c r="K50" s="4"/>
      <c r="L50" s="5"/>
      <c r="M50" s="4"/>
      <c r="N50" s="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3.5" customHeight="1" hidden="1">
      <c r="A51" s="12"/>
      <c r="B51" s="22">
        <f>IF(C$51&gt;0,46,"")</f>
      </c>
      <c r="C51" s="35"/>
      <c r="D51" s="11"/>
      <c r="E51" s="25"/>
      <c r="F51" s="8" t="str">
        <f t="shared" si="2"/>
        <v>119 Ja, 5 Mo, 30 Tg</v>
      </c>
      <c r="G51" s="9">
        <f t="shared" si="3"/>
        <v>119</v>
      </c>
      <c r="H51" s="10" t="e">
        <f t="shared" si="4"/>
        <v>#N/A</v>
      </c>
      <c r="I51" s="30">
        <v>45</v>
      </c>
      <c r="J51" s="4" t="s">
        <v>16</v>
      </c>
      <c r="K51" s="4"/>
      <c r="L51" s="5"/>
      <c r="M51" s="4"/>
      <c r="N51" s="4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3.5" customHeight="1" hidden="1">
      <c r="A52" s="12"/>
      <c r="B52" s="22">
        <f>IF(C$52&gt;0,47,"")</f>
      </c>
      <c r="C52" s="35"/>
      <c r="D52" s="11"/>
      <c r="E52" s="25"/>
      <c r="F52" s="8" t="str">
        <f t="shared" si="2"/>
        <v>119 Ja, 5 Mo, 30 Tg</v>
      </c>
      <c r="G52" s="9">
        <f t="shared" si="3"/>
        <v>119</v>
      </c>
      <c r="H52" s="10" t="e">
        <f t="shared" si="4"/>
        <v>#N/A</v>
      </c>
      <c r="I52" s="30">
        <v>46</v>
      </c>
      <c r="J52" s="4" t="s">
        <v>16</v>
      </c>
      <c r="K52" s="4"/>
      <c r="L52" s="5"/>
      <c r="M52" s="4"/>
      <c r="N52" s="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3.5" customHeight="1" hidden="1">
      <c r="A53" s="12"/>
      <c r="B53" s="22">
        <f>IF(C$53&gt;0,48,"")</f>
      </c>
      <c r="C53" s="35"/>
      <c r="D53" s="21"/>
      <c r="E53" s="24"/>
      <c r="F53" s="8" t="str">
        <f t="shared" si="2"/>
        <v>119 Ja, 5 Mo, 30 Tg</v>
      </c>
      <c r="G53" s="9">
        <f t="shared" si="3"/>
        <v>119</v>
      </c>
      <c r="H53" s="10" t="e">
        <f t="shared" si="4"/>
        <v>#N/A</v>
      </c>
      <c r="I53" s="30">
        <v>47</v>
      </c>
      <c r="J53" s="4" t="s">
        <v>16</v>
      </c>
      <c r="K53" s="4"/>
      <c r="L53" s="5"/>
      <c r="M53" s="4"/>
      <c r="N53" s="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3.5" customHeight="1" hidden="1">
      <c r="A54" s="12"/>
      <c r="B54" s="22">
        <f>IF(C$54&gt;0,49,"")</f>
      </c>
      <c r="C54" s="35"/>
      <c r="D54" s="11"/>
      <c r="E54" s="25"/>
      <c r="F54" s="8" t="str">
        <f t="shared" si="2"/>
        <v>119 Ja, 5 Mo, 30 Tg</v>
      </c>
      <c r="G54" s="9">
        <f t="shared" si="3"/>
        <v>119</v>
      </c>
      <c r="H54" s="10" t="e">
        <f t="shared" si="4"/>
        <v>#N/A</v>
      </c>
      <c r="I54" s="30">
        <v>48</v>
      </c>
      <c r="J54" s="4" t="s">
        <v>16</v>
      </c>
      <c r="K54" s="4"/>
      <c r="L54" s="5"/>
      <c r="M54" s="4"/>
      <c r="N54" s="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3.5" customHeight="1" hidden="1">
      <c r="A55" s="12"/>
      <c r="B55" s="22">
        <f>IF(C$55&gt;0,50,"")</f>
      </c>
      <c r="C55" s="35"/>
      <c r="D55" s="11"/>
      <c r="E55" s="25"/>
      <c r="F55" s="8" t="str">
        <f t="shared" si="2"/>
        <v>119 Ja, 5 Mo, 30 Tg</v>
      </c>
      <c r="G55" s="9">
        <f t="shared" si="3"/>
        <v>119</v>
      </c>
      <c r="H55" s="10" t="e">
        <f t="shared" si="4"/>
        <v>#N/A</v>
      </c>
      <c r="I55" s="30">
        <v>49</v>
      </c>
      <c r="J55" s="4" t="s">
        <v>16</v>
      </c>
      <c r="K55" s="4"/>
      <c r="L55" s="5"/>
      <c r="M55" s="4"/>
      <c r="N55" s="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3.5" customHeight="1" hidden="1">
      <c r="A56" s="12"/>
      <c r="B56" s="22">
        <f>IF(C$56&gt;0,51,"")</f>
      </c>
      <c r="C56" s="35"/>
      <c r="D56" s="11"/>
      <c r="E56" s="25"/>
      <c r="F56" s="8" t="str">
        <f t="shared" si="2"/>
        <v>119 Ja, 5 Mo, 30 Tg</v>
      </c>
      <c r="G56" s="9">
        <f t="shared" si="3"/>
        <v>119</v>
      </c>
      <c r="H56" s="10" t="e">
        <f t="shared" si="4"/>
        <v>#N/A</v>
      </c>
      <c r="I56" s="30">
        <v>50</v>
      </c>
      <c r="J56" s="4" t="s">
        <v>17</v>
      </c>
      <c r="K56" s="4"/>
      <c r="L56" s="5"/>
      <c r="M56" s="4"/>
      <c r="N56" s="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3.5" customHeight="1" hidden="1">
      <c r="A57" s="12"/>
      <c r="B57" s="22">
        <f>IF(C$57&gt;0,52,"")</f>
      </c>
      <c r="C57" s="35"/>
      <c r="D57" s="11"/>
      <c r="E57" s="25"/>
      <c r="F57" s="8" t="str">
        <f t="shared" si="2"/>
        <v>119 Ja, 5 Mo, 30 Tg</v>
      </c>
      <c r="G57" s="9">
        <f t="shared" si="3"/>
        <v>119</v>
      </c>
      <c r="H57" s="10" t="e">
        <f t="shared" si="4"/>
        <v>#N/A</v>
      </c>
      <c r="I57" s="30">
        <v>51</v>
      </c>
      <c r="J57" s="4" t="s">
        <v>17</v>
      </c>
      <c r="K57" s="4"/>
      <c r="L57" s="5"/>
      <c r="M57" s="4"/>
      <c r="N57" s="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3.5" customHeight="1" hidden="1">
      <c r="A58" s="12"/>
      <c r="B58" s="22">
        <f>IF(C$58&gt;0,53,"")</f>
      </c>
      <c r="C58" s="35"/>
      <c r="D58" s="11"/>
      <c r="E58" s="25"/>
      <c r="F58" s="8" t="str">
        <f t="shared" si="2"/>
        <v>119 Ja, 5 Mo, 30 Tg</v>
      </c>
      <c r="G58" s="9">
        <f t="shared" si="3"/>
        <v>119</v>
      </c>
      <c r="H58" s="10" t="e">
        <f t="shared" si="4"/>
        <v>#N/A</v>
      </c>
      <c r="I58" s="30">
        <v>52</v>
      </c>
      <c r="J58" s="4" t="s">
        <v>17</v>
      </c>
      <c r="K58" s="4"/>
      <c r="L58" s="5"/>
      <c r="M58" s="4"/>
      <c r="N58" s="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3.5" customHeight="1" hidden="1">
      <c r="A59" s="12"/>
      <c r="B59" s="22">
        <f>IF(C$59&gt;0,54,"")</f>
      </c>
      <c r="C59" s="35"/>
      <c r="D59" s="11"/>
      <c r="E59" s="25"/>
      <c r="F59" s="8" t="str">
        <f t="shared" si="2"/>
        <v>119 Ja, 5 Mo, 30 Tg</v>
      </c>
      <c r="G59" s="9">
        <f t="shared" si="3"/>
        <v>119</v>
      </c>
      <c r="H59" s="10" t="e">
        <f t="shared" si="4"/>
        <v>#N/A</v>
      </c>
      <c r="I59" s="30">
        <v>53</v>
      </c>
      <c r="J59" s="4" t="s">
        <v>17</v>
      </c>
      <c r="K59" s="4"/>
      <c r="L59" s="5"/>
      <c r="M59" s="4"/>
      <c r="N59" s="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3.5" customHeight="1" hidden="1">
      <c r="A60" s="12"/>
      <c r="B60" s="22">
        <f>IF(C$60&gt;0,55,"")</f>
      </c>
      <c r="C60" s="35"/>
      <c r="D60" s="11"/>
      <c r="E60" s="25"/>
      <c r="F60" s="8" t="str">
        <f t="shared" si="2"/>
        <v>119 Ja, 5 Mo, 30 Tg</v>
      </c>
      <c r="G60" s="9">
        <f t="shared" si="3"/>
        <v>119</v>
      </c>
      <c r="H60" s="10" t="e">
        <f t="shared" si="4"/>
        <v>#N/A</v>
      </c>
      <c r="I60" s="30">
        <v>54</v>
      </c>
      <c r="J60" s="4" t="s">
        <v>17</v>
      </c>
      <c r="K60" s="4"/>
      <c r="L60" s="5"/>
      <c r="M60" s="4"/>
      <c r="N60" s="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3.5" customHeight="1" hidden="1">
      <c r="A61" s="12"/>
      <c r="B61" s="22">
        <f>IF(C$61&gt;0,56,"")</f>
      </c>
      <c r="C61" s="35"/>
      <c r="D61" s="11"/>
      <c r="E61" s="25"/>
      <c r="F61" s="8" t="str">
        <f t="shared" si="2"/>
        <v>119 Ja, 5 Mo, 30 Tg</v>
      </c>
      <c r="G61" s="9">
        <f t="shared" si="3"/>
        <v>119</v>
      </c>
      <c r="H61" s="10" t="e">
        <f t="shared" si="4"/>
        <v>#N/A</v>
      </c>
      <c r="I61" s="30">
        <v>55</v>
      </c>
      <c r="J61" s="4" t="s">
        <v>17</v>
      </c>
      <c r="K61" s="4"/>
      <c r="L61" s="5"/>
      <c r="M61" s="4"/>
      <c r="N61" s="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3.5" customHeight="1" hidden="1">
      <c r="A62" s="12"/>
      <c r="B62" s="22">
        <f>IF(C$62&gt;0,57,"")</f>
      </c>
      <c r="C62" s="35"/>
      <c r="D62" s="11"/>
      <c r="E62" s="25"/>
      <c r="F62" s="8" t="str">
        <f t="shared" si="2"/>
        <v>119 Ja, 5 Mo, 30 Tg</v>
      </c>
      <c r="G62" s="9">
        <f t="shared" si="3"/>
        <v>119</v>
      </c>
      <c r="H62" s="10" t="e">
        <f t="shared" si="4"/>
        <v>#N/A</v>
      </c>
      <c r="I62" s="30">
        <v>56</v>
      </c>
      <c r="J62" s="4" t="s">
        <v>17</v>
      </c>
      <c r="K62" s="4"/>
      <c r="L62" s="5"/>
      <c r="M62" s="4"/>
      <c r="N62" s="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3.5" customHeight="1" hidden="1">
      <c r="A63" s="12"/>
      <c r="B63" s="22">
        <f>IF(C$63&gt;0,58,"")</f>
      </c>
      <c r="C63" s="35"/>
      <c r="D63" s="11"/>
      <c r="E63" s="25"/>
      <c r="F63" s="8" t="str">
        <f t="shared" si="2"/>
        <v>119 Ja, 5 Mo, 30 Tg</v>
      </c>
      <c r="G63" s="9">
        <f t="shared" si="3"/>
        <v>119</v>
      </c>
      <c r="H63" s="10" t="e">
        <f t="shared" si="4"/>
        <v>#N/A</v>
      </c>
      <c r="I63" s="30">
        <v>57</v>
      </c>
      <c r="J63" s="4" t="s">
        <v>17</v>
      </c>
      <c r="K63" s="4"/>
      <c r="L63" s="5"/>
      <c r="M63" s="4"/>
      <c r="N63" s="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3.5" customHeight="1" hidden="1">
      <c r="A64" s="12"/>
      <c r="B64" s="22">
        <f>IF(C$64&gt;0,59,"")</f>
      </c>
      <c r="C64" s="35"/>
      <c r="D64" s="11"/>
      <c r="E64" s="25"/>
      <c r="F64" s="8" t="str">
        <f t="shared" si="2"/>
        <v>119 Ja, 5 Mo, 30 Tg</v>
      </c>
      <c r="G64" s="9">
        <f t="shared" si="3"/>
        <v>119</v>
      </c>
      <c r="H64" s="10" t="e">
        <f t="shared" si="4"/>
        <v>#N/A</v>
      </c>
      <c r="I64" s="30">
        <v>58</v>
      </c>
      <c r="J64" s="4" t="s">
        <v>17</v>
      </c>
      <c r="K64" s="4"/>
      <c r="L64" s="5"/>
      <c r="M64" s="4"/>
      <c r="N64" s="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3.5" customHeight="1" hidden="1">
      <c r="A65" s="12"/>
      <c r="B65" s="22">
        <f>IF(C$65&gt;0,60,"")</f>
      </c>
      <c r="C65" s="35"/>
      <c r="D65" s="11"/>
      <c r="E65" s="25"/>
      <c r="F65" s="8" t="str">
        <f t="shared" si="2"/>
        <v>119 Ja, 5 Mo, 30 Tg</v>
      </c>
      <c r="G65" s="9">
        <f t="shared" si="3"/>
        <v>119</v>
      </c>
      <c r="H65" s="10" t="e">
        <f t="shared" si="4"/>
        <v>#N/A</v>
      </c>
      <c r="I65" s="30">
        <v>59</v>
      </c>
      <c r="J65" s="4" t="s">
        <v>17</v>
      </c>
      <c r="K65" s="4"/>
      <c r="L65" s="5"/>
      <c r="M65" s="4"/>
      <c r="N65" s="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3.5" customHeight="1" hidden="1">
      <c r="A66" s="12"/>
      <c r="B66" s="22">
        <f>IF(C$66&gt;0,61,"")</f>
      </c>
      <c r="C66" s="35"/>
      <c r="D66" s="11"/>
      <c r="E66" s="25"/>
      <c r="F66" s="8" t="str">
        <f t="shared" si="2"/>
        <v>119 Ja, 5 Mo, 30 Tg</v>
      </c>
      <c r="G66" s="9">
        <f t="shared" si="3"/>
        <v>119</v>
      </c>
      <c r="H66" s="10" t="e">
        <f t="shared" si="4"/>
        <v>#N/A</v>
      </c>
      <c r="I66" s="30">
        <v>60</v>
      </c>
      <c r="J66" s="4" t="s">
        <v>18</v>
      </c>
      <c r="K66" s="4"/>
      <c r="L66" s="5"/>
      <c r="M66" s="4"/>
      <c r="N66" s="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3.5" customHeight="1" hidden="1">
      <c r="A67" s="12"/>
      <c r="B67" s="22">
        <f>IF(C$67&gt;0,62,"")</f>
      </c>
      <c r="C67" s="35"/>
      <c r="D67" s="11"/>
      <c r="E67" s="25"/>
      <c r="F67" s="8" t="str">
        <f t="shared" si="2"/>
        <v>119 Ja, 5 Mo, 30 Tg</v>
      </c>
      <c r="G67" s="9">
        <f t="shared" si="3"/>
        <v>119</v>
      </c>
      <c r="H67" s="10" t="e">
        <f t="shared" si="4"/>
        <v>#N/A</v>
      </c>
      <c r="I67" s="30">
        <v>61</v>
      </c>
      <c r="J67" s="4" t="s">
        <v>18</v>
      </c>
      <c r="K67" s="4"/>
      <c r="L67" s="5"/>
      <c r="M67" s="4"/>
      <c r="N67" s="4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3.5" customHeight="1" hidden="1">
      <c r="A68" s="12"/>
      <c r="B68" s="22">
        <f>IF(C$68&gt;0,63,"")</f>
      </c>
      <c r="C68" s="35"/>
      <c r="D68" s="11"/>
      <c r="E68" s="25"/>
      <c r="F68" s="8" t="str">
        <f t="shared" si="2"/>
        <v>119 Ja, 5 Mo, 30 Tg</v>
      </c>
      <c r="G68" s="9">
        <f t="shared" si="3"/>
        <v>119</v>
      </c>
      <c r="H68" s="10" t="e">
        <f t="shared" si="4"/>
        <v>#N/A</v>
      </c>
      <c r="I68" s="30">
        <v>62</v>
      </c>
      <c r="J68" s="4" t="s">
        <v>18</v>
      </c>
      <c r="K68" s="4"/>
      <c r="L68" s="5"/>
      <c r="M68" s="4"/>
      <c r="N68" s="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3.5" customHeight="1" hidden="1">
      <c r="A69" s="12"/>
      <c r="B69" s="22">
        <f>IF(C$69&gt;0,64,"")</f>
      </c>
      <c r="C69" s="35"/>
      <c r="D69" s="11"/>
      <c r="E69" s="25"/>
      <c r="F69" s="8" t="str">
        <f t="shared" si="2"/>
        <v>119 Ja, 5 Mo, 30 Tg</v>
      </c>
      <c r="G69" s="9">
        <f t="shared" si="3"/>
        <v>119</v>
      </c>
      <c r="H69" s="10" t="e">
        <f t="shared" si="4"/>
        <v>#N/A</v>
      </c>
      <c r="I69" s="30">
        <v>63</v>
      </c>
      <c r="J69" s="4" t="s">
        <v>18</v>
      </c>
      <c r="K69" s="4"/>
      <c r="L69" s="5"/>
      <c r="M69" s="4"/>
      <c r="N69" s="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3.5" customHeight="1" hidden="1">
      <c r="A70" s="12"/>
      <c r="B70" s="22">
        <f>IF(C$70&gt;0,65,"")</f>
      </c>
      <c r="C70" s="35"/>
      <c r="D70" s="11"/>
      <c r="E70" s="25"/>
      <c r="F70" s="8" t="str">
        <f aca="true" t="shared" si="5" ref="F70:F133"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70" s="9">
        <f aca="true" t="shared" si="6" ref="G70:G133">DATEDIF(C70,$J$1,"Y")</f>
        <v>119</v>
      </c>
      <c r="H70" s="10" t="e">
        <f aca="true" t="shared" si="7" ref="H70:H95">VLOOKUP(G70,I$6:J$120,2,FALSE)</f>
        <v>#N/A</v>
      </c>
      <c r="I70" s="30">
        <v>64</v>
      </c>
      <c r="J70" s="4" t="s">
        <v>18</v>
      </c>
      <c r="K70" s="4"/>
      <c r="L70" s="5"/>
      <c r="M70" s="4"/>
      <c r="N70" s="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3.5" customHeight="1" hidden="1">
      <c r="A71" s="12"/>
      <c r="B71" s="22">
        <f>IF(C$71&gt;0,66,"")</f>
      </c>
      <c r="C71" s="35"/>
      <c r="D71" s="11"/>
      <c r="E71" s="25"/>
      <c r="F71" s="8" t="str">
        <f t="shared" si="5"/>
        <v>119 Ja, 5 Mo, 30 Tg</v>
      </c>
      <c r="G71" s="9">
        <f t="shared" si="6"/>
        <v>119</v>
      </c>
      <c r="H71" s="10" t="e">
        <f t="shared" si="7"/>
        <v>#N/A</v>
      </c>
      <c r="I71" s="30">
        <v>65</v>
      </c>
      <c r="J71" s="4" t="s">
        <v>18</v>
      </c>
      <c r="K71" s="4"/>
      <c r="L71" s="5"/>
      <c r="M71" s="4"/>
      <c r="N71" s="4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3.5" customHeight="1" hidden="1">
      <c r="A72" s="12"/>
      <c r="B72" s="22">
        <f>IF(C$72&gt;0,67,"")</f>
      </c>
      <c r="C72" s="35"/>
      <c r="D72" s="11"/>
      <c r="E72" s="25"/>
      <c r="F72" s="8" t="str">
        <f t="shared" si="5"/>
        <v>119 Ja, 5 Mo, 30 Tg</v>
      </c>
      <c r="G72" s="9">
        <f t="shared" si="6"/>
        <v>119</v>
      </c>
      <c r="H72" s="10" t="e">
        <f t="shared" si="7"/>
        <v>#N/A</v>
      </c>
      <c r="I72" s="30">
        <v>66</v>
      </c>
      <c r="J72" s="4" t="s">
        <v>18</v>
      </c>
      <c r="K72" s="4"/>
      <c r="L72" s="5"/>
      <c r="M72" s="4"/>
      <c r="N72" s="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3.5" customHeight="1" hidden="1">
      <c r="A73" s="12"/>
      <c r="B73" s="22">
        <f>IF(C$73&gt;0,68,"")</f>
      </c>
      <c r="C73" s="35"/>
      <c r="D73" s="11"/>
      <c r="E73" s="25"/>
      <c r="F73" s="8" t="str">
        <f t="shared" si="5"/>
        <v>119 Ja, 5 Mo, 30 Tg</v>
      </c>
      <c r="G73" s="9">
        <f t="shared" si="6"/>
        <v>119</v>
      </c>
      <c r="H73" s="10" t="e">
        <f t="shared" si="7"/>
        <v>#N/A</v>
      </c>
      <c r="I73" s="30">
        <v>67</v>
      </c>
      <c r="J73" s="4" t="s">
        <v>18</v>
      </c>
      <c r="K73" s="4"/>
      <c r="L73" s="5"/>
      <c r="M73" s="4"/>
      <c r="N73" s="4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3.5" customHeight="1" hidden="1">
      <c r="A74" s="12"/>
      <c r="B74" s="22">
        <f>IF(C$74&gt;0,69,"")</f>
      </c>
      <c r="C74" s="35"/>
      <c r="D74" s="11"/>
      <c r="E74" s="25"/>
      <c r="F74" s="8" t="str">
        <f t="shared" si="5"/>
        <v>119 Ja, 5 Mo, 30 Tg</v>
      </c>
      <c r="G74" s="9">
        <f t="shared" si="6"/>
        <v>119</v>
      </c>
      <c r="H74" s="10" t="e">
        <f t="shared" si="7"/>
        <v>#N/A</v>
      </c>
      <c r="I74" s="30">
        <v>68</v>
      </c>
      <c r="J74" s="4" t="s">
        <v>18</v>
      </c>
      <c r="K74" s="4"/>
      <c r="L74" s="5"/>
      <c r="M74" s="4"/>
      <c r="N74" s="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3.5" customHeight="1" hidden="1">
      <c r="A75" s="12"/>
      <c r="B75" s="22">
        <f>IF(C$75&gt;0,70,"")</f>
      </c>
      <c r="C75" s="35"/>
      <c r="D75" s="11"/>
      <c r="E75" s="25"/>
      <c r="F75" s="8" t="str">
        <f t="shared" si="5"/>
        <v>119 Ja, 5 Mo, 30 Tg</v>
      </c>
      <c r="G75" s="9">
        <f t="shared" si="6"/>
        <v>119</v>
      </c>
      <c r="H75" s="10" t="e">
        <f t="shared" si="7"/>
        <v>#N/A</v>
      </c>
      <c r="I75" s="30">
        <v>69</v>
      </c>
      <c r="J75" s="4" t="s">
        <v>18</v>
      </c>
      <c r="K75" s="4"/>
      <c r="L75" s="5"/>
      <c r="M75" s="4"/>
      <c r="N75" s="4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3.5" customHeight="1" hidden="1">
      <c r="A76" s="12"/>
      <c r="B76" s="22">
        <f>IF(C$76&gt;0,71,"")</f>
      </c>
      <c r="C76" s="35"/>
      <c r="D76" s="11"/>
      <c r="E76" s="25"/>
      <c r="F76" s="8" t="str">
        <f t="shared" si="5"/>
        <v>119 Ja, 5 Mo, 30 Tg</v>
      </c>
      <c r="G76" s="9">
        <f t="shared" si="6"/>
        <v>119</v>
      </c>
      <c r="H76" s="10" t="e">
        <f t="shared" si="7"/>
        <v>#N/A</v>
      </c>
      <c r="I76" s="30">
        <v>70</v>
      </c>
      <c r="J76" s="4" t="s">
        <v>19</v>
      </c>
      <c r="K76" s="4"/>
      <c r="L76" s="5"/>
      <c r="M76" s="4"/>
      <c r="N76" s="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3.5" customHeight="1" hidden="1">
      <c r="A77" s="12"/>
      <c r="B77" s="22">
        <f>IF(C$77&gt;0,72,"")</f>
      </c>
      <c r="C77" s="35"/>
      <c r="D77" s="11"/>
      <c r="E77" s="25"/>
      <c r="F77" s="8" t="str">
        <f t="shared" si="5"/>
        <v>119 Ja, 5 Mo, 30 Tg</v>
      </c>
      <c r="G77" s="9">
        <f t="shared" si="6"/>
        <v>119</v>
      </c>
      <c r="H77" s="10" t="e">
        <f t="shared" si="7"/>
        <v>#N/A</v>
      </c>
      <c r="I77" s="30">
        <v>71</v>
      </c>
      <c r="J77" s="4" t="s">
        <v>19</v>
      </c>
      <c r="K77" s="4"/>
      <c r="L77" s="5"/>
      <c r="M77" s="4"/>
      <c r="N77" s="4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3.5" customHeight="1" hidden="1">
      <c r="A78" s="12"/>
      <c r="B78" s="22">
        <f>IF(C$78&gt;0,73,"")</f>
      </c>
      <c r="C78" s="35"/>
      <c r="D78" s="11"/>
      <c r="E78" s="25"/>
      <c r="F78" s="8" t="str">
        <f t="shared" si="5"/>
        <v>119 Ja, 5 Mo, 30 Tg</v>
      </c>
      <c r="G78" s="9">
        <f t="shared" si="6"/>
        <v>119</v>
      </c>
      <c r="H78" s="10" t="e">
        <f t="shared" si="7"/>
        <v>#N/A</v>
      </c>
      <c r="I78" s="30">
        <v>72</v>
      </c>
      <c r="J78" s="4" t="s">
        <v>19</v>
      </c>
      <c r="K78" s="4"/>
      <c r="L78" s="5"/>
      <c r="M78" s="4"/>
      <c r="N78" s="4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3.5" customHeight="1" hidden="1">
      <c r="A79" s="12"/>
      <c r="B79" s="22">
        <f>IF(C$79&gt;0,74,"")</f>
      </c>
      <c r="C79" s="35"/>
      <c r="D79" s="11"/>
      <c r="E79" s="25"/>
      <c r="F79" s="8" t="str">
        <f t="shared" si="5"/>
        <v>119 Ja, 5 Mo, 30 Tg</v>
      </c>
      <c r="G79" s="9">
        <f t="shared" si="6"/>
        <v>119</v>
      </c>
      <c r="H79" s="10" t="e">
        <f t="shared" si="7"/>
        <v>#N/A</v>
      </c>
      <c r="I79" s="30">
        <v>73</v>
      </c>
      <c r="J79" s="4" t="s">
        <v>19</v>
      </c>
      <c r="K79" s="4"/>
      <c r="L79" s="5"/>
      <c r="M79" s="4"/>
      <c r="N79" s="4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3.5" customHeight="1" hidden="1">
      <c r="A80" s="12"/>
      <c r="B80" s="22">
        <f>IF(C$80&gt;0,75,"")</f>
      </c>
      <c r="C80" s="35"/>
      <c r="D80" s="11"/>
      <c r="E80" s="25"/>
      <c r="F80" s="8" t="str">
        <f t="shared" si="5"/>
        <v>119 Ja, 5 Mo, 30 Tg</v>
      </c>
      <c r="G80" s="9">
        <f t="shared" si="6"/>
        <v>119</v>
      </c>
      <c r="H80" s="10" t="e">
        <f t="shared" si="7"/>
        <v>#N/A</v>
      </c>
      <c r="I80" s="30">
        <v>74</v>
      </c>
      <c r="J80" s="4" t="s">
        <v>19</v>
      </c>
      <c r="K80" s="4"/>
      <c r="L80" s="5"/>
      <c r="M80" s="4"/>
      <c r="N80" s="4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3.5" customHeight="1" hidden="1">
      <c r="A81" s="12"/>
      <c r="B81" s="22">
        <f>IF(C$81&gt;0,76,"")</f>
      </c>
      <c r="C81" s="35"/>
      <c r="D81" s="11"/>
      <c r="E81" s="25"/>
      <c r="F81" s="8" t="str">
        <f t="shared" si="5"/>
        <v>119 Ja, 5 Mo, 30 Tg</v>
      </c>
      <c r="G81" s="9">
        <f t="shared" si="6"/>
        <v>119</v>
      </c>
      <c r="H81" s="10" t="e">
        <f t="shared" si="7"/>
        <v>#N/A</v>
      </c>
      <c r="I81" s="30">
        <v>75</v>
      </c>
      <c r="J81" s="4" t="s">
        <v>19</v>
      </c>
      <c r="K81" s="4"/>
      <c r="L81" s="5"/>
      <c r="M81" s="4"/>
      <c r="N81" s="4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3.5" customHeight="1" hidden="1">
      <c r="A82" s="12"/>
      <c r="B82" s="22">
        <f>IF(C$82&gt;0,77,"")</f>
      </c>
      <c r="C82" s="35"/>
      <c r="D82" s="11"/>
      <c r="E82" s="25"/>
      <c r="F82" s="8" t="str">
        <f t="shared" si="5"/>
        <v>119 Ja, 5 Mo, 30 Tg</v>
      </c>
      <c r="G82" s="9">
        <f t="shared" si="6"/>
        <v>119</v>
      </c>
      <c r="H82" s="10" t="e">
        <f t="shared" si="7"/>
        <v>#N/A</v>
      </c>
      <c r="I82" s="30">
        <v>76</v>
      </c>
      <c r="J82" s="4" t="s">
        <v>19</v>
      </c>
      <c r="K82" s="4"/>
      <c r="L82" s="5"/>
      <c r="M82" s="4"/>
      <c r="N82" s="4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3.5" customHeight="1" hidden="1">
      <c r="A83" s="12"/>
      <c r="B83" s="22">
        <f>IF(C$83&gt;0,78,"")</f>
      </c>
      <c r="C83" s="35"/>
      <c r="D83" s="11"/>
      <c r="E83" s="25"/>
      <c r="F83" s="8" t="str">
        <f t="shared" si="5"/>
        <v>119 Ja, 5 Mo, 30 Tg</v>
      </c>
      <c r="G83" s="9">
        <f t="shared" si="6"/>
        <v>119</v>
      </c>
      <c r="H83" s="10" t="e">
        <f t="shared" si="7"/>
        <v>#N/A</v>
      </c>
      <c r="I83" s="30">
        <v>77</v>
      </c>
      <c r="J83" s="4" t="s">
        <v>19</v>
      </c>
      <c r="K83" s="4"/>
      <c r="L83" s="5"/>
      <c r="M83" s="4"/>
      <c r="N83" s="4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3.5" customHeight="1" hidden="1">
      <c r="A84" s="12"/>
      <c r="B84" s="22">
        <f>IF(C$84&gt;0,79,"")</f>
      </c>
      <c r="C84" s="35"/>
      <c r="D84" s="11"/>
      <c r="E84" s="25"/>
      <c r="F84" s="8" t="str">
        <f t="shared" si="5"/>
        <v>119 Ja, 5 Mo, 30 Tg</v>
      </c>
      <c r="G84" s="9">
        <f t="shared" si="6"/>
        <v>119</v>
      </c>
      <c r="H84" s="10" t="e">
        <f t="shared" si="7"/>
        <v>#N/A</v>
      </c>
      <c r="I84" s="30">
        <v>78</v>
      </c>
      <c r="J84" s="4" t="s">
        <v>19</v>
      </c>
      <c r="K84" s="4"/>
      <c r="L84" s="5"/>
      <c r="M84" s="4"/>
      <c r="N84" s="4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3.5" customHeight="1" hidden="1">
      <c r="A85" s="12"/>
      <c r="B85" s="22">
        <f>IF(C$85&gt;0,80,"")</f>
      </c>
      <c r="C85" s="35"/>
      <c r="D85" s="11"/>
      <c r="E85" s="25"/>
      <c r="F85" s="8" t="str">
        <f t="shared" si="5"/>
        <v>119 Ja, 5 Mo, 30 Tg</v>
      </c>
      <c r="G85" s="9">
        <f t="shared" si="6"/>
        <v>119</v>
      </c>
      <c r="H85" s="10" t="e">
        <f t="shared" si="7"/>
        <v>#N/A</v>
      </c>
      <c r="I85" s="30">
        <v>79</v>
      </c>
      <c r="J85" s="4" t="s">
        <v>19</v>
      </c>
      <c r="K85" s="4"/>
      <c r="L85" s="5"/>
      <c r="M85" s="4"/>
      <c r="N85" s="4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3.5" customHeight="1" hidden="1">
      <c r="A86" s="12"/>
      <c r="B86" s="22">
        <f>IF(C$86&gt;0,81,"")</f>
      </c>
      <c r="C86" s="35"/>
      <c r="D86" s="11"/>
      <c r="E86" s="25"/>
      <c r="F86" s="8" t="str">
        <f t="shared" si="5"/>
        <v>119 Ja, 5 Mo, 30 Tg</v>
      </c>
      <c r="G86" s="9">
        <f t="shared" si="6"/>
        <v>119</v>
      </c>
      <c r="H86" s="10" t="e">
        <f t="shared" si="7"/>
        <v>#N/A</v>
      </c>
      <c r="I86" s="30">
        <v>80</v>
      </c>
      <c r="J86" s="4" t="s">
        <v>19</v>
      </c>
      <c r="K86" s="4"/>
      <c r="L86" s="5"/>
      <c r="M86" s="4"/>
      <c r="N86" s="4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3.5" customHeight="1" hidden="1">
      <c r="A87" s="12"/>
      <c r="B87" s="22">
        <f>IF(C$87&gt;0,82,"")</f>
      </c>
      <c r="C87" s="35"/>
      <c r="D87" s="11"/>
      <c r="E87" s="25"/>
      <c r="F87" s="8" t="str">
        <f t="shared" si="5"/>
        <v>119 Ja, 5 Mo, 30 Tg</v>
      </c>
      <c r="G87" s="9">
        <f t="shared" si="6"/>
        <v>119</v>
      </c>
      <c r="H87" s="10" t="e">
        <f t="shared" si="7"/>
        <v>#N/A</v>
      </c>
      <c r="I87" s="30">
        <v>81</v>
      </c>
      <c r="J87" s="4" t="s">
        <v>19</v>
      </c>
      <c r="K87" s="4"/>
      <c r="L87" s="5"/>
      <c r="M87" s="4"/>
      <c r="N87" s="4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3.5" customHeight="1" hidden="1">
      <c r="A88" s="12"/>
      <c r="B88" s="22">
        <f>IF(C$88&gt;0,83,"")</f>
      </c>
      <c r="C88" s="35"/>
      <c r="D88" s="11"/>
      <c r="E88" s="25"/>
      <c r="F88" s="8" t="str">
        <f t="shared" si="5"/>
        <v>119 Ja, 5 Mo, 30 Tg</v>
      </c>
      <c r="G88" s="9">
        <f t="shared" si="6"/>
        <v>119</v>
      </c>
      <c r="H88" s="10" t="e">
        <f t="shared" si="7"/>
        <v>#N/A</v>
      </c>
      <c r="I88" s="30">
        <v>82</v>
      </c>
      <c r="J88" s="4" t="s">
        <v>19</v>
      </c>
      <c r="K88" s="4"/>
      <c r="L88" s="5"/>
      <c r="M88" s="4"/>
      <c r="N88" s="4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3.5" customHeight="1" hidden="1">
      <c r="A89" s="12"/>
      <c r="B89" s="22">
        <f>IF(C$89&gt;0,84,"")</f>
      </c>
      <c r="C89" s="35"/>
      <c r="D89" s="11"/>
      <c r="E89" s="25"/>
      <c r="F89" s="8" t="str">
        <f t="shared" si="5"/>
        <v>119 Ja, 5 Mo, 30 Tg</v>
      </c>
      <c r="G89" s="9">
        <f t="shared" si="6"/>
        <v>119</v>
      </c>
      <c r="H89" s="10" t="e">
        <f t="shared" si="7"/>
        <v>#N/A</v>
      </c>
      <c r="I89" s="30">
        <v>83</v>
      </c>
      <c r="J89" s="4" t="s">
        <v>19</v>
      </c>
      <c r="K89" s="4"/>
      <c r="L89" s="5"/>
      <c r="M89" s="4"/>
      <c r="N89" s="4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3.5" customHeight="1" hidden="1">
      <c r="A90" s="12"/>
      <c r="B90" s="22">
        <f>IF(C$90&gt;0,85,"")</f>
      </c>
      <c r="C90" s="35"/>
      <c r="D90" s="11"/>
      <c r="E90" s="25"/>
      <c r="F90" s="8" t="str">
        <f t="shared" si="5"/>
        <v>119 Ja, 5 Mo, 30 Tg</v>
      </c>
      <c r="G90" s="9">
        <f t="shared" si="6"/>
        <v>119</v>
      </c>
      <c r="H90" s="10" t="e">
        <f t="shared" si="7"/>
        <v>#N/A</v>
      </c>
      <c r="I90" s="30">
        <v>84</v>
      </c>
      <c r="J90" s="4" t="s">
        <v>19</v>
      </c>
      <c r="K90" s="4"/>
      <c r="L90" s="5"/>
      <c r="M90" s="4"/>
      <c r="N90" s="4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3.5" customHeight="1" hidden="1">
      <c r="A91" s="12"/>
      <c r="B91" s="22">
        <f>IF(C$91&gt;0,86,"")</f>
      </c>
      <c r="C91" s="35"/>
      <c r="D91" s="11"/>
      <c r="E91" s="25"/>
      <c r="F91" s="8" t="str">
        <f t="shared" si="5"/>
        <v>119 Ja, 5 Mo, 30 Tg</v>
      </c>
      <c r="G91" s="9">
        <f t="shared" si="6"/>
        <v>119</v>
      </c>
      <c r="H91" s="10" t="e">
        <f t="shared" si="7"/>
        <v>#N/A</v>
      </c>
      <c r="I91" s="30">
        <v>85</v>
      </c>
      <c r="J91" s="4" t="s">
        <v>19</v>
      </c>
      <c r="K91" s="4"/>
      <c r="L91" s="5"/>
      <c r="M91" s="4"/>
      <c r="N91" s="4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3.5" customHeight="1" hidden="1">
      <c r="A92" s="12"/>
      <c r="B92" s="22">
        <f>IF(C$92&gt;0,87,"")</f>
      </c>
      <c r="C92" s="35"/>
      <c r="D92" s="11"/>
      <c r="E92" s="25"/>
      <c r="F92" s="8" t="str">
        <f t="shared" si="5"/>
        <v>119 Ja, 5 Mo, 30 Tg</v>
      </c>
      <c r="G92" s="9">
        <f t="shared" si="6"/>
        <v>119</v>
      </c>
      <c r="H92" s="10" t="e">
        <f t="shared" si="7"/>
        <v>#N/A</v>
      </c>
      <c r="I92" s="30">
        <v>86</v>
      </c>
      <c r="J92" s="4" t="s">
        <v>19</v>
      </c>
      <c r="K92" s="4"/>
      <c r="L92" s="5"/>
      <c r="M92" s="4"/>
      <c r="N92" s="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3.5" customHeight="1" hidden="1">
      <c r="A93" s="12"/>
      <c r="B93" s="22">
        <f>IF(C$93&gt;0,88,"")</f>
      </c>
      <c r="C93" s="35"/>
      <c r="D93" s="11"/>
      <c r="E93" s="25"/>
      <c r="F93" s="8" t="str">
        <f t="shared" si="5"/>
        <v>119 Ja, 5 Mo, 30 Tg</v>
      </c>
      <c r="G93" s="9">
        <f t="shared" si="6"/>
        <v>119</v>
      </c>
      <c r="H93" s="10" t="e">
        <f t="shared" si="7"/>
        <v>#N/A</v>
      </c>
      <c r="I93" s="30">
        <v>87</v>
      </c>
      <c r="J93" s="4" t="s">
        <v>19</v>
      </c>
      <c r="K93" s="4"/>
      <c r="L93" s="5"/>
      <c r="M93" s="4"/>
      <c r="N93" s="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3.5" customHeight="1" hidden="1">
      <c r="A94" s="12"/>
      <c r="B94" s="22">
        <f>IF(C$94&gt;0,89,"")</f>
      </c>
      <c r="C94" s="35"/>
      <c r="D94" s="11"/>
      <c r="E94" s="25"/>
      <c r="F94" s="8" t="str">
        <f t="shared" si="5"/>
        <v>119 Ja, 5 Mo, 30 Tg</v>
      </c>
      <c r="G94" s="9">
        <f t="shared" si="6"/>
        <v>119</v>
      </c>
      <c r="H94" s="10" t="e">
        <f t="shared" si="7"/>
        <v>#N/A</v>
      </c>
      <c r="I94" s="30">
        <v>88</v>
      </c>
      <c r="J94" s="4" t="s">
        <v>19</v>
      </c>
      <c r="K94" s="4"/>
      <c r="L94" s="5"/>
      <c r="M94" s="4"/>
      <c r="N94" s="4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3.5" customHeight="1" hidden="1">
      <c r="A95" s="12"/>
      <c r="B95" s="22">
        <f>IF(C$95&gt;0,90,"")</f>
      </c>
      <c r="C95" s="35"/>
      <c r="D95" s="11"/>
      <c r="E95" s="25"/>
      <c r="F95" s="8" t="str">
        <f t="shared" si="5"/>
        <v>119 Ja, 5 Mo, 30 Tg</v>
      </c>
      <c r="G95" s="9">
        <f t="shared" si="6"/>
        <v>119</v>
      </c>
      <c r="H95" s="10" t="e">
        <f t="shared" si="7"/>
        <v>#N/A</v>
      </c>
      <c r="I95" s="30">
        <v>89</v>
      </c>
      <c r="J95" s="4" t="s">
        <v>19</v>
      </c>
      <c r="K95" s="4"/>
      <c r="L95" s="5"/>
      <c r="M95" s="4"/>
      <c r="N95" s="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3.5" customHeight="1" hidden="1">
      <c r="A96" s="12"/>
      <c r="B96" s="22">
        <f>IF(C$96&gt;0,91,"")</f>
      </c>
      <c r="C96" s="35"/>
      <c r="D96" s="11"/>
      <c r="E96" s="25"/>
      <c r="F96" s="8" t="str">
        <f t="shared" si="5"/>
        <v>119 Ja, 5 Mo, 30 Tg</v>
      </c>
      <c r="G96" s="9">
        <f t="shared" si="6"/>
        <v>119</v>
      </c>
      <c r="H96" s="10" t="e">
        <f aca="true" t="shared" si="8" ref="H96:H159">VLOOKUP(G96,I$6:J$120,2,FALSE)</f>
        <v>#N/A</v>
      </c>
      <c r="I96" s="30">
        <v>90</v>
      </c>
      <c r="J96" s="4" t="s">
        <v>19</v>
      </c>
      <c r="K96" s="4"/>
      <c r="L96" s="5"/>
      <c r="M96" s="4"/>
      <c r="N96" s="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3.5" customHeight="1" hidden="1">
      <c r="A97" s="12"/>
      <c r="B97" s="22">
        <f>IF(C$97&gt;0,92,"")</f>
      </c>
      <c r="C97" s="35"/>
      <c r="D97" s="11"/>
      <c r="E97" s="25"/>
      <c r="F97" s="8" t="str">
        <f t="shared" si="5"/>
        <v>119 Ja, 5 Mo, 30 Tg</v>
      </c>
      <c r="G97" s="9">
        <f t="shared" si="6"/>
        <v>119</v>
      </c>
      <c r="H97" s="10" t="e">
        <f t="shared" si="8"/>
        <v>#N/A</v>
      </c>
      <c r="I97" s="30">
        <v>91</v>
      </c>
      <c r="J97" s="4" t="s">
        <v>19</v>
      </c>
      <c r="K97" s="4"/>
      <c r="L97" s="5"/>
      <c r="M97" s="4"/>
      <c r="N97" s="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3.5" customHeight="1" hidden="1">
      <c r="A98" s="12"/>
      <c r="B98" s="22">
        <f>IF(C$98&gt;0,93,"")</f>
      </c>
      <c r="C98" s="35"/>
      <c r="D98" s="11"/>
      <c r="E98" s="25"/>
      <c r="F98" s="8" t="str">
        <f t="shared" si="5"/>
        <v>119 Ja, 5 Mo, 30 Tg</v>
      </c>
      <c r="G98" s="9">
        <f t="shared" si="6"/>
        <v>119</v>
      </c>
      <c r="H98" s="10" t="e">
        <f t="shared" si="8"/>
        <v>#N/A</v>
      </c>
      <c r="I98" s="30">
        <v>92</v>
      </c>
      <c r="J98" s="4" t="s">
        <v>19</v>
      </c>
      <c r="K98" s="4"/>
      <c r="L98" s="5"/>
      <c r="M98" s="4"/>
      <c r="N98" s="4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3.5" customHeight="1" hidden="1">
      <c r="A99" s="12"/>
      <c r="B99" s="22">
        <f>IF(C$99&gt;0,94,"")</f>
      </c>
      <c r="C99" s="35"/>
      <c r="D99" s="11"/>
      <c r="E99" s="25"/>
      <c r="F99" s="8" t="str">
        <f t="shared" si="5"/>
        <v>119 Ja, 5 Mo, 30 Tg</v>
      </c>
      <c r="G99" s="9">
        <f t="shared" si="6"/>
        <v>119</v>
      </c>
      <c r="H99" s="10" t="e">
        <f t="shared" si="8"/>
        <v>#N/A</v>
      </c>
      <c r="I99" s="30">
        <v>93</v>
      </c>
      <c r="J99" s="4" t="s">
        <v>19</v>
      </c>
      <c r="K99" s="4"/>
      <c r="L99" s="5"/>
      <c r="M99" s="4"/>
      <c r="N99" s="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3.5" customHeight="1" hidden="1">
      <c r="A100" s="12"/>
      <c r="B100" s="22">
        <f>IF(C$100&gt;0,95,"")</f>
      </c>
      <c r="C100" s="35"/>
      <c r="D100" s="11"/>
      <c r="E100" s="25"/>
      <c r="F100" s="8" t="str">
        <f t="shared" si="5"/>
        <v>119 Ja, 5 Mo, 30 Tg</v>
      </c>
      <c r="G100" s="9">
        <f t="shared" si="6"/>
        <v>119</v>
      </c>
      <c r="H100" s="10" t="e">
        <f t="shared" si="8"/>
        <v>#N/A</v>
      </c>
      <c r="I100" s="30">
        <v>94</v>
      </c>
      <c r="J100" s="4" t="s">
        <v>19</v>
      </c>
      <c r="K100" s="4"/>
      <c r="L100" s="5"/>
      <c r="M100" s="4"/>
      <c r="N100" s="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3.5" customHeight="1" hidden="1">
      <c r="A101" s="12"/>
      <c r="B101" s="22">
        <f>IF(C$101&gt;0,96,"")</f>
      </c>
      <c r="C101" s="35"/>
      <c r="D101" s="11"/>
      <c r="E101" s="25"/>
      <c r="F101" s="8" t="str">
        <f t="shared" si="5"/>
        <v>119 Ja, 5 Mo, 30 Tg</v>
      </c>
      <c r="G101" s="9">
        <f t="shared" si="6"/>
        <v>119</v>
      </c>
      <c r="H101" s="10" t="e">
        <f t="shared" si="8"/>
        <v>#N/A</v>
      </c>
      <c r="I101" s="30">
        <v>95</v>
      </c>
      <c r="J101" s="4" t="s">
        <v>19</v>
      </c>
      <c r="K101" s="4"/>
      <c r="L101" s="5"/>
      <c r="M101" s="4"/>
      <c r="N101" s="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3.5" customHeight="1" hidden="1">
      <c r="A102" s="12"/>
      <c r="B102" s="22">
        <f>IF(C$102&gt;0,97,"")</f>
      </c>
      <c r="C102" s="35"/>
      <c r="D102" s="11"/>
      <c r="E102" s="25"/>
      <c r="F102" s="8" t="str">
        <f t="shared" si="5"/>
        <v>119 Ja, 5 Mo, 30 Tg</v>
      </c>
      <c r="G102" s="9">
        <f t="shared" si="6"/>
        <v>119</v>
      </c>
      <c r="H102" s="10" t="e">
        <f t="shared" si="8"/>
        <v>#N/A</v>
      </c>
      <c r="I102" s="30">
        <v>96</v>
      </c>
      <c r="J102" s="4" t="s">
        <v>19</v>
      </c>
      <c r="K102" s="4"/>
      <c r="L102" s="5"/>
      <c r="M102" s="4"/>
      <c r="N102" s="4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3.5" customHeight="1" hidden="1">
      <c r="A103" s="12"/>
      <c r="B103" s="22">
        <f>IF(C$103&gt;0,98,"")</f>
      </c>
      <c r="C103" s="35"/>
      <c r="D103" s="11"/>
      <c r="E103" s="25"/>
      <c r="F103" s="8" t="str">
        <f t="shared" si="5"/>
        <v>119 Ja, 5 Mo, 30 Tg</v>
      </c>
      <c r="G103" s="9">
        <f t="shared" si="6"/>
        <v>119</v>
      </c>
      <c r="H103" s="10" t="e">
        <f t="shared" si="8"/>
        <v>#N/A</v>
      </c>
      <c r="I103" s="30">
        <v>97</v>
      </c>
      <c r="J103" s="4" t="s">
        <v>19</v>
      </c>
      <c r="K103" s="4"/>
      <c r="L103" s="5"/>
      <c r="M103" s="4"/>
      <c r="N103" s="4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3.5" customHeight="1" hidden="1">
      <c r="A104" s="12"/>
      <c r="B104" s="22">
        <f>IF(C$104&gt;0,99,"")</f>
      </c>
      <c r="C104" s="35"/>
      <c r="D104" s="11"/>
      <c r="E104" s="25"/>
      <c r="F104" s="8" t="str">
        <f t="shared" si="5"/>
        <v>119 Ja, 5 Mo, 30 Tg</v>
      </c>
      <c r="G104" s="9">
        <f t="shared" si="6"/>
        <v>119</v>
      </c>
      <c r="H104" s="10" t="e">
        <f t="shared" si="8"/>
        <v>#N/A</v>
      </c>
      <c r="I104" s="30">
        <v>98</v>
      </c>
      <c r="J104" s="4" t="s">
        <v>19</v>
      </c>
      <c r="K104" s="4"/>
      <c r="L104" s="5"/>
      <c r="M104" s="4"/>
      <c r="N104" s="4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3.5" customHeight="1" hidden="1">
      <c r="A105" s="12"/>
      <c r="B105" s="22">
        <f>IF(C$105&gt;0,100,"")</f>
      </c>
      <c r="C105" s="35"/>
      <c r="D105" s="11"/>
      <c r="E105" s="25"/>
      <c r="F105" s="8" t="str">
        <f t="shared" si="5"/>
        <v>119 Ja, 5 Mo, 30 Tg</v>
      </c>
      <c r="G105" s="9">
        <f t="shared" si="6"/>
        <v>119</v>
      </c>
      <c r="H105" s="10" t="e">
        <f t="shared" si="8"/>
        <v>#N/A</v>
      </c>
      <c r="I105" s="30">
        <v>99</v>
      </c>
      <c r="J105" s="4" t="s">
        <v>19</v>
      </c>
      <c r="K105" s="4"/>
      <c r="L105" s="5"/>
      <c r="M105" s="4"/>
      <c r="N105" s="4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3.5" customHeight="1" hidden="1">
      <c r="A106" s="12"/>
      <c r="B106" s="22">
        <f>IF(C$106&gt;0,101,"")</f>
      </c>
      <c r="C106" s="35"/>
      <c r="D106" s="11"/>
      <c r="E106" s="25"/>
      <c r="F106" s="8" t="str">
        <f t="shared" si="5"/>
        <v>119 Ja, 5 Mo, 30 Tg</v>
      </c>
      <c r="G106" s="9">
        <f t="shared" si="6"/>
        <v>119</v>
      </c>
      <c r="H106" s="10" t="e">
        <f t="shared" si="8"/>
        <v>#N/A</v>
      </c>
      <c r="I106" s="30">
        <v>100</v>
      </c>
      <c r="J106" s="4" t="s">
        <v>27</v>
      </c>
      <c r="K106" s="4"/>
      <c r="L106" s="5"/>
      <c r="M106" s="4"/>
      <c r="N106" s="4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3.5" customHeight="1" hidden="1">
      <c r="A107" s="12"/>
      <c r="B107" s="22">
        <f>IF(C$107&gt;0,102,"")</f>
      </c>
      <c r="C107" s="35"/>
      <c r="D107" s="11"/>
      <c r="E107" s="25"/>
      <c r="F107" s="8" t="str">
        <f t="shared" si="5"/>
        <v>119 Ja, 5 Mo, 30 Tg</v>
      </c>
      <c r="G107" s="9">
        <f t="shared" si="6"/>
        <v>119</v>
      </c>
      <c r="H107" s="10" t="e">
        <f t="shared" si="8"/>
        <v>#N/A</v>
      </c>
      <c r="I107" s="30">
        <v>101</v>
      </c>
      <c r="J107" s="4" t="s">
        <v>27</v>
      </c>
      <c r="K107" s="4"/>
      <c r="L107" s="5"/>
      <c r="M107" s="4"/>
      <c r="N107" s="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3.5" customHeight="1" hidden="1">
      <c r="A108" s="12"/>
      <c r="B108" s="22">
        <f>IF(C$108&gt;0,103,"")</f>
      </c>
      <c r="C108" s="35"/>
      <c r="D108" s="11"/>
      <c r="E108" s="25"/>
      <c r="F108" s="8" t="str">
        <f t="shared" si="5"/>
        <v>119 Ja, 5 Mo, 30 Tg</v>
      </c>
      <c r="G108" s="9">
        <f t="shared" si="6"/>
        <v>119</v>
      </c>
      <c r="H108" s="10" t="e">
        <f t="shared" si="8"/>
        <v>#N/A</v>
      </c>
      <c r="I108" s="30">
        <v>102</v>
      </c>
      <c r="J108" s="4" t="s">
        <v>27</v>
      </c>
      <c r="K108" s="4"/>
      <c r="L108" s="5"/>
      <c r="M108" s="4"/>
      <c r="N108" s="4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3.5" customHeight="1" hidden="1">
      <c r="A109" s="12"/>
      <c r="B109" s="22">
        <f>IF(C$109&gt;0,104,"")</f>
      </c>
      <c r="C109" s="35"/>
      <c r="D109" s="11"/>
      <c r="E109" s="25"/>
      <c r="F109" s="8" t="str">
        <f t="shared" si="5"/>
        <v>119 Ja, 5 Mo, 30 Tg</v>
      </c>
      <c r="G109" s="9">
        <f t="shared" si="6"/>
        <v>119</v>
      </c>
      <c r="H109" s="10" t="e">
        <f t="shared" si="8"/>
        <v>#N/A</v>
      </c>
      <c r="I109" s="30">
        <v>103</v>
      </c>
      <c r="J109" s="4" t="s">
        <v>27</v>
      </c>
      <c r="K109" s="4"/>
      <c r="L109" s="5"/>
      <c r="M109" s="4"/>
      <c r="N109" s="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3.5" customHeight="1" hidden="1">
      <c r="A110" s="12"/>
      <c r="B110" s="22">
        <f>IF(C$110&gt;0,105,"")</f>
      </c>
      <c r="C110" s="35"/>
      <c r="D110" s="11"/>
      <c r="E110" s="25"/>
      <c r="F110" s="8" t="str">
        <f t="shared" si="5"/>
        <v>119 Ja, 5 Mo, 30 Tg</v>
      </c>
      <c r="G110" s="9">
        <f t="shared" si="6"/>
        <v>119</v>
      </c>
      <c r="H110" s="10" t="e">
        <f t="shared" si="8"/>
        <v>#N/A</v>
      </c>
      <c r="I110" s="30">
        <v>104</v>
      </c>
      <c r="J110" s="4" t="s">
        <v>27</v>
      </c>
      <c r="K110" s="4"/>
      <c r="L110" s="5"/>
      <c r="M110" s="4"/>
      <c r="N110" s="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3.5" customHeight="1" hidden="1">
      <c r="A111" s="12"/>
      <c r="B111" s="22">
        <f>IF(C$111&gt;0,106,"")</f>
      </c>
      <c r="C111" s="35"/>
      <c r="D111" s="11"/>
      <c r="E111" s="25"/>
      <c r="F111" s="8" t="str">
        <f t="shared" si="5"/>
        <v>119 Ja, 5 Mo, 30 Tg</v>
      </c>
      <c r="G111" s="9">
        <f t="shared" si="6"/>
        <v>119</v>
      </c>
      <c r="H111" s="10" t="e">
        <f t="shared" si="8"/>
        <v>#N/A</v>
      </c>
      <c r="I111" s="30">
        <v>105</v>
      </c>
      <c r="J111" s="4" t="s">
        <v>27</v>
      </c>
      <c r="K111" s="4"/>
      <c r="L111" s="5"/>
      <c r="M111" s="4"/>
      <c r="N111" s="4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3.5" customHeight="1" hidden="1">
      <c r="A112" s="12"/>
      <c r="B112" s="22">
        <f>IF(C$112&gt;0,107,"")</f>
      </c>
      <c r="C112" s="35"/>
      <c r="D112" s="11"/>
      <c r="E112" s="25"/>
      <c r="F112" s="8" t="str">
        <f t="shared" si="5"/>
        <v>119 Ja, 5 Mo, 30 Tg</v>
      </c>
      <c r="G112" s="9">
        <f t="shared" si="6"/>
        <v>119</v>
      </c>
      <c r="H112" s="10" t="e">
        <f t="shared" si="8"/>
        <v>#N/A</v>
      </c>
      <c r="I112" s="30">
        <v>106</v>
      </c>
      <c r="J112" s="4" t="s">
        <v>27</v>
      </c>
      <c r="K112" s="4"/>
      <c r="L112" s="5"/>
      <c r="M112" s="4"/>
      <c r="N112" s="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3.5" customHeight="1" hidden="1">
      <c r="A113" s="12"/>
      <c r="B113" s="22">
        <f>IF(C$113&gt;0,108,"")</f>
      </c>
      <c r="C113" s="35"/>
      <c r="D113" s="11"/>
      <c r="E113" s="25"/>
      <c r="F113" s="8" t="str">
        <f t="shared" si="5"/>
        <v>119 Ja, 5 Mo, 30 Tg</v>
      </c>
      <c r="G113" s="9">
        <f t="shared" si="6"/>
        <v>119</v>
      </c>
      <c r="H113" s="10" t="e">
        <f t="shared" si="8"/>
        <v>#N/A</v>
      </c>
      <c r="I113" s="30">
        <v>107</v>
      </c>
      <c r="J113" s="4" t="s">
        <v>27</v>
      </c>
      <c r="K113" s="4"/>
      <c r="L113" s="5"/>
      <c r="M113" s="4"/>
      <c r="N113" s="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3.5" customHeight="1" hidden="1">
      <c r="A114" s="12"/>
      <c r="B114" s="22">
        <f>IF(C$114&gt;0,109,"")</f>
      </c>
      <c r="C114" s="35"/>
      <c r="D114" s="11"/>
      <c r="E114" s="25"/>
      <c r="F114" s="8" t="str">
        <f t="shared" si="5"/>
        <v>119 Ja, 5 Mo, 30 Tg</v>
      </c>
      <c r="G114" s="9">
        <f t="shared" si="6"/>
        <v>119</v>
      </c>
      <c r="H114" s="10" t="e">
        <f t="shared" si="8"/>
        <v>#N/A</v>
      </c>
      <c r="I114" s="30">
        <v>108</v>
      </c>
      <c r="J114" s="4" t="s">
        <v>27</v>
      </c>
      <c r="K114" s="4"/>
      <c r="L114" s="5"/>
      <c r="M114" s="4"/>
      <c r="N114" s="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3.5" customHeight="1" hidden="1">
      <c r="A115" s="12"/>
      <c r="B115" s="22">
        <f>IF(C$115&gt;0,110,"")</f>
      </c>
      <c r="C115" s="35"/>
      <c r="D115" s="11"/>
      <c r="E115" s="25"/>
      <c r="F115" s="8" t="str">
        <f t="shared" si="5"/>
        <v>119 Ja, 5 Mo, 30 Tg</v>
      </c>
      <c r="G115" s="9">
        <f t="shared" si="6"/>
        <v>119</v>
      </c>
      <c r="H115" s="10" t="e">
        <f t="shared" si="8"/>
        <v>#N/A</v>
      </c>
      <c r="I115" s="30">
        <v>109</v>
      </c>
      <c r="J115" s="4" t="s">
        <v>27</v>
      </c>
      <c r="K115" s="4"/>
      <c r="L115" s="5"/>
      <c r="M115" s="4"/>
      <c r="N115" s="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3.5" customHeight="1" hidden="1">
      <c r="A116" s="12"/>
      <c r="B116" s="22">
        <f>IF(C$116&gt;0,111,"")</f>
      </c>
      <c r="C116" s="35"/>
      <c r="D116" s="11"/>
      <c r="E116" s="25"/>
      <c r="F116" s="8" t="str">
        <f t="shared" si="5"/>
        <v>119 Ja, 5 Mo, 30 Tg</v>
      </c>
      <c r="G116" s="9">
        <f t="shared" si="6"/>
        <v>119</v>
      </c>
      <c r="H116" s="10" t="e">
        <f t="shared" si="8"/>
        <v>#N/A</v>
      </c>
      <c r="I116" s="30">
        <v>110</v>
      </c>
      <c r="J116" s="4" t="s">
        <v>27</v>
      </c>
      <c r="K116" s="4"/>
      <c r="L116" s="5"/>
      <c r="M116" s="4"/>
      <c r="N116" s="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3.5" customHeight="1" hidden="1">
      <c r="A117" s="12"/>
      <c r="B117" s="22">
        <f>IF(C$117&gt;0,112,"")</f>
      </c>
      <c r="C117" s="35"/>
      <c r="D117" s="11"/>
      <c r="E117" s="25"/>
      <c r="F117" s="8" t="str">
        <f t="shared" si="5"/>
        <v>119 Ja, 5 Mo, 30 Tg</v>
      </c>
      <c r="G117" s="9">
        <f t="shared" si="6"/>
        <v>119</v>
      </c>
      <c r="H117" s="10" t="e">
        <f t="shared" si="8"/>
        <v>#N/A</v>
      </c>
      <c r="I117" s="30">
        <v>111</v>
      </c>
      <c r="J117" s="4" t="s">
        <v>27</v>
      </c>
      <c r="K117" s="4"/>
      <c r="L117" s="5"/>
      <c r="M117" s="4"/>
      <c r="N117" s="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3.5" customHeight="1" hidden="1">
      <c r="A118" s="12"/>
      <c r="B118" s="22">
        <f>IF(C$118&gt;0,113,"")</f>
      </c>
      <c r="C118" s="35"/>
      <c r="D118" s="11"/>
      <c r="E118" s="25"/>
      <c r="F118" s="8" t="str">
        <f t="shared" si="5"/>
        <v>119 Ja, 5 Mo, 30 Tg</v>
      </c>
      <c r="G118" s="9">
        <f t="shared" si="6"/>
        <v>119</v>
      </c>
      <c r="H118" s="10" t="e">
        <f t="shared" si="8"/>
        <v>#N/A</v>
      </c>
      <c r="I118" s="30">
        <v>112</v>
      </c>
      <c r="J118" s="4" t="s">
        <v>27</v>
      </c>
      <c r="K118" s="4"/>
      <c r="L118" s="5"/>
      <c r="M118" s="4"/>
      <c r="N118" s="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3.5" customHeight="1" hidden="1">
      <c r="A119" s="12"/>
      <c r="B119" s="22">
        <f>IF(C$119&gt;0,114,"")</f>
      </c>
      <c r="C119" s="35"/>
      <c r="D119" s="11"/>
      <c r="E119" s="25"/>
      <c r="F119" s="8" t="str">
        <f t="shared" si="5"/>
        <v>119 Ja, 5 Mo, 30 Tg</v>
      </c>
      <c r="G119" s="9">
        <f t="shared" si="6"/>
        <v>119</v>
      </c>
      <c r="H119" s="10" t="e">
        <f t="shared" si="8"/>
        <v>#N/A</v>
      </c>
      <c r="I119" s="30">
        <v>113</v>
      </c>
      <c r="J119" s="4" t="s">
        <v>27</v>
      </c>
      <c r="K119" s="4"/>
      <c r="L119" s="5"/>
      <c r="M119" s="4"/>
      <c r="N119" s="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3.5" customHeight="1" hidden="1">
      <c r="A120" s="12"/>
      <c r="B120" s="22">
        <f>IF(C$120&gt;0,115,"")</f>
      </c>
      <c r="C120" s="35"/>
      <c r="D120" s="11"/>
      <c r="E120" s="25"/>
      <c r="F120" s="8" t="str">
        <f t="shared" si="5"/>
        <v>119 Ja, 5 Mo, 30 Tg</v>
      </c>
      <c r="G120" s="9">
        <f t="shared" si="6"/>
        <v>119</v>
      </c>
      <c r="H120" s="10" t="e">
        <f t="shared" si="8"/>
        <v>#N/A</v>
      </c>
      <c r="I120" s="30">
        <v>114</v>
      </c>
      <c r="J120" s="4" t="s">
        <v>27</v>
      </c>
      <c r="K120" s="4"/>
      <c r="L120" s="5"/>
      <c r="M120" s="4"/>
      <c r="N120" s="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3.5" customHeight="1" hidden="1">
      <c r="A121" s="12"/>
      <c r="B121" s="22">
        <f>IF(C$121&gt;0,116,"")</f>
      </c>
      <c r="C121" s="35"/>
      <c r="D121" s="11"/>
      <c r="E121" s="25"/>
      <c r="F121" s="8" t="str">
        <f t="shared" si="5"/>
        <v>119 Ja, 5 Mo, 30 Tg</v>
      </c>
      <c r="G121" s="9">
        <f t="shared" si="6"/>
        <v>119</v>
      </c>
      <c r="H121" s="10" t="e">
        <f t="shared" si="8"/>
        <v>#N/A</v>
      </c>
      <c r="I121" s="30">
        <v>115</v>
      </c>
      <c r="J121" s="4" t="s">
        <v>27</v>
      </c>
      <c r="K121" s="4"/>
      <c r="L121" s="5"/>
      <c r="M121" s="4"/>
      <c r="N121" s="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3.5" customHeight="1" hidden="1">
      <c r="A122" s="12"/>
      <c r="B122" s="22">
        <f>IF(C$122&gt;0,117,"")</f>
      </c>
      <c r="C122" s="35"/>
      <c r="D122" s="11"/>
      <c r="E122" s="25"/>
      <c r="F122" s="8" t="str">
        <f t="shared" si="5"/>
        <v>119 Ja, 5 Mo, 30 Tg</v>
      </c>
      <c r="G122" s="9">
        <f t="shared" si="6"/>
        <v>119</v>
      </c>
      <c r="H122" s="10" t="e">
        <f t="shared" si="8"/>
        <v>#N/A</v>
      </c>
      <c r="I122" s="30">
        <v>116</v>
      </c>
      <c r="J122" s="4" t="s">
        <v>27</v>
      </c>
      <c r="K122" s="4"/>
      <c r="L122" s="5"/>
      <c r="M122" s="4"/>
      <c r="N122" s="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3.5" customHeight="1" hidden="1">
      <c r="A123" s="12"/>
      <c r="B123" s="22">
        <f>IF(C$123&gt;0,118,"")</f>
      </c>
      <c r="C123" s="35"/>
      <c r="D123" s="11"/>
      <c r="E123" s="25"/>
      <c r="F123" s="8" t="str">
        <f t="shared" si="5"/>
        <v>119 Ja, 5 Mo, 30 Tg</v>
      </c>
      <c r="G123" s="9">
        <f t="shared" si="6"/>
        <v>119</v>
      </c>
      <c r="H123" s="10" t="e">
        <f t="shared" si="8"/>
        <v>#N/A</v>
      </c>
      <c r="I123" s="30">
        <v>117</v>
      </c>
      <c r="J123" s="4" t="s">
        <v>27</v>
      </c>
      <c r="K123" s="4"/>
      <c r="L123" s="5"/>
      <c r="M123" s="4"/>
      <c r="N123" s="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3.5" customHeight="1" hidden="1">
      <c r="A124" s="12"/>
      <c r="B124" s="22">
        <f>IF(C$124&gt;0,119,"")</f>
      </c>
      <c r="C124" s="35"/>
      <c r="D124" s="11"/>
      <c r="E124" s="25"/>
      <c r="F124" s="8" t="str">
        <f t="shared" si="5"/>
        <v>119 Ja, 5 Mo, 30 Tg</v>
      </c>
      <c r="G124" s="9">
        <f t="shared" si="6"/>
        <v>119</v>
      </c>
      <c r="H124" s="10" t="e">
        <f t="shared" si="8"/>
        <v>#N/A</v>
      </c>
      <c r="I124" s="30">
        <v>118</v>
      </c>
      <c r="J124" s="4" t="s">
        <v>27</v>
      </c>
      <c r="K124" s="4"/>
      <c r="L124" s="5"/>
      <c r="M124" s="4"/>
      <c r="N124" s="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3.5" customHeight="1" hidden="1">
      <c r="A125" s="12"/>
      <c r="B125" s="22">
        <f>IF(C$125&gt;0,120,"")</f>
      </c>
      <c r="C125" s="35"/>
      <c r="D125" s="11"/>
      <c r="E125" s="25"/>
      <c r="F125" s="8" t="str">
        <f t="shared" si="5"/>
        <v>119 Ja, 5 Mo, 30 Tg</v>
      </c>
      <c r="G125" s="9">
        <f t="shared" si="6"/>
        <v>119</v>
      </c>
      <c r="H125" s="10" t="e">
        <f t="shared" si="8"/>
        <v>#N/A</v>
      </c>
      <c r="I125" s="30">
        <v>119</v>
      </c>
      <c r="J125" s="4" t="s">
        <v>27</v>
      </c>
      <c r="K125" s="4"/>
      <c r="L125" s="5"/>
      <c r="M125" s="4"/>
      <c r="N125" s="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3.5" customHeight="1" hidden="1">
      <c r="A126" s="12"/>
      <c r="B126" s="22">
        <f>IF(C$126&gt;0,121,"")</f>
      </c>
      <c r="C126" s="35"/>
      <c r="D126" s="11"/>
      <c r="E126" s="25"/>
      <c r="F126" s="8" t="str">
        <f t="shared" si="5"/>
        <v>119 Ja, 5 Mo, 30 Tg</v>
      </c>
      <c r="G126" s="9">
        <f t="shared" si="6"/>
        <v>119</v>
      </c>
      <c r="H126" s="10" t="e">
        <f t="shared" si="8"/>
        <v>#N/A</v>
      </c>
      <c r="I126" s="30">
        <v>120</v>
      </c>
      <c r="J126" s="4" t="s">
        <v>27</v>
      </c>
      <c r="K126" s="4"/>
      <c r="L126" s="5"/>
      <c r="M126" s="4"/>
      <c r="N126" s="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3.5" customHeight="1" hidden="1">
      <c r="A127" s="12"/>
      <c r="B127" s="22">
        <f>IF(C$127&gt;0,122,"")</f>
      </c>
      <c r="C127" s="35"/>
      <c r="D127" s="11"/>
      <c r="E127" s="25"/>
      <c r="F127" s="8" t="str">
        <f t="shared" si="5"/>
        <v>119 Ja, 5 Mo, 30 Tg</v>
      </c>
      <c r="G127" s="9">
        <f t="shared" si="6"/>
        <v>119</v>
      </c>
      <c r="H127" s="10" t="e">
        <f t="shared" si="8"/>
        <v>#N/A</v>
      </c>
      <c r="I127" s="30"/>
      <c r="J127" s="4"/>
      <c r="K127" s="4"/>
      <c r="L127" s="5"/>
      <c r="M127" s="4"/>
      <c r="N127" s="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3.5" customHeight="1" hidden="1">
      <c r="A128" s="12"/>
      <c r="B128" s="22">
        <f>IF(C$128&gt;0,123,"")</f>
      </c>
      <c r="C128" s="35"/>
      <c r="D128" s="11"/>
      <c r="E128" s="25"/>
      <c r="F128" s="8" t="str">
        <f t="shared" si="5"/>
        <v>119 Ja, 5 Mo, 30 Tg</v>
      </c>
      <c r="G128" s="9">
        <f t="shared" si="6"/>
        <v>119</v>
      </c>
      <c r="H128" s="10" t="e">
        <f t="shared" si="8"/>
        <v>#N/A</v>
      </c>
      <c r="I128" s="30"/>
      <c r="J128" s="4"/>
      <c r="K128" s="4"/>
      <c r="L128" s="5"/>
      <c r="M128" s="4"/>
      <c r="N128" s="4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3.5" customHeight="1" hidden="1">
      <c r="A129" s="12"/>
      <c r="B129" s="22">
        <f>IF(C$129&gt;0,124,"")</f>
      </c>
      <c r="C129" s="35"/>
      <c r="D129" s="11"/>
      <c r="E129" s="25"/>
      <c r="F129" s="8" t="str">
        <f t="shared" si="5"/>
        <v>119 Ja, 5 Mo, 30 Tg</v>
      </c>
      <c r="G129" s="9">
        <f t="shared" si="6"/>
        <v>119</v>
      </c>
      <c r="H129" s="10" t="e">
        <f t="shared" si="8"/>
        <v>#N/A</v>
      </c>
      <c r="I129" s="30"/>
      <c r="J129" s="4"/>
      <c r="K129" s="4"/>
      <c r="L129" s="5"/>
      <c r="M129" s="4"/>
      <c r="N129" s="4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3.5" customHeight="1" hidden="1">
      <c r="A130" s="12"/>
      <c r="B130" s="22">
        <f>IF(C$130&gt;0,125,"")</f>
      </c>
      <c r="C130" s="35"/>
      <c r="D130" s="11"/>
      <c r="E130" s="25"/>
      <c r="F130" s="8" t="str">
        <f t="shared" si="5"/>
        <v>119 Ja, 5 Mo, 30 Tg</v>
      </c>
      <c r="G130" s="9">
        <f t="shared" si="6"/>
        <v>119</v>
      </c>
      <c r="H130" s="10" t="e">
        <f t="shared" si="8"/>
        <v>#N/A</v>
      </c>
      <c r="I130" s="30"/>
      <c r="J130" s="4"/>
      <c r="K130" s="4"/>
      <c r="L130" s="5"/>
      <c r="M130" s="4"/>
      <c r="N130" s="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3.5" customHeight="1" hidden="1">
      <c r="A131" s="12"/>
      <c r="B131" s="22">
        <f>IF(C$131&gt;0,126,"")</f>
      </c>
      <c r="C131" s="35"/>
      <c r="D131" s="11"/>
      <c r="E131" s="25"/>
      <c r="F131" s="8" t="str">
        <f t="shared" si="5"/>
        <v>119 Ja, 5 Mo, 30 Tg</v>
      </c>
      <c r="G131" s="9">
        <f t="shared" si="6"/>
        <v>119</v>
      </c>
      <c r="H131" s="10" t="e">
        <f t="shared" si="8"/>
        <v>#N/A</v>
      </c>
      <c r="I131" s="30"/>
      <c r="J131" s="4"/>
      <c r="K131" s="4"/>
      <c r="L131" s="5"/>
      <c r="M131" s="4"/>
      <c r="N131" s="4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3.5" customHeight="1" hidden="1">
      <c r="A132" s="12"/>
      <c r="B132" s="22">
        <f>IF(C$132&gt;0,127,"")</f>
      </c>
      <c r="C132" s="35"/>
      <c r="D132" s="11"/>
      <c r="E132" s="25"/>
      <c r="F132" s="8" t="str">
        <f t="shared" si="5"/>
        <v>119 Ja, 5 Mo, 30 Tg</v>
      </c>
      <c r="G132" s="9">
        <f t="shared" si="6"/>
        <v>119</v>
      </c>
      <c r="H132" s="10" t="e">
        <f t="shared" si="8"/>
        <v>#N/A</v>
      </c>
      <c r="I132" s="30"/>
      <c r="J132" s="4"/>
      <c r="K132" s="4"/>
      <c r="L132" s="5"/>
      <c r="M132" s="4"/>
      <c r="N132" s="4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3.5" customHeight="1" hidden="1">
      <c r="A133" s="12"/>
      <c r="B133" s="22">
        <f>IF(C$133&gt;0,128,"")</f>
      </c>
      <c r="C133" s="35"/>
      <c r="D133" s="11"/>
      <c r="E133" s="25"/>
      <c r="F133" s="8" t="str">
        <f t="shared" si="5"/>
        <v>119 Ja, 5 Mo, 30 Tg</v>
      </c>
      <c r="G133" s="9">
        <f t="shared" si="6"/>
        <v>119</v>
      </c>
      <c r="H133" s="10" t="e">
        <f t="shared" si="8"/>
        <v>#N/A</v>
      </c>
      <c r="I133" s="30"/>
      <c r="J133" s="4"/>
      <c r="K133" s="4"/>
      <c r="L133" s="5"/>
      <c r="M133" s="4"/>
      <c r="N133" s="4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3.5" customHeight="1" hidden="1">
      <c r="A134" s="12"/>
      <c r="B134" s="22">
        <f>IF(C$134&gt;0,129,"")</f>
      </c>
      <c r="C134" s="35"/>
      <c r="D134" s="11"/>
      <c r="E134" s="25"/>
      <c r="F134" s="8" t="str">
        <f aca="true" t="shared" si="9" ref="F134:F197"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134" s="9">
        <f aca="true" t="shared" si="10" ref="G134:G197">DATEDIF(C134,$J$1,"Y")</f>
        <v>119</v>
      </c>
      <c r="H134" s="10" t="e">
        <f t="shared" si="8"/>
        <v>#N/A</v>
      </c>
      <c r="I134" s="30"/>
      <c r="J134" s="4"/>
      <c r="K134" s="4"/>
      <c r="L134" s="5"/>
      <c r="M134" s="4"/>
      <c r="N134" s="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3.5" customHeight="1" hidden="1">
      <c r="A135" s="12"/>
      <c r="B135" s="22">
        <f>IF(C$135&gt;0,130,"")</f>
      </c>
      <c r="C135" s="35"/>
      <c r="D135" s="11"/>
      <c r="E135" s="25"/>
      <c r="F135" s="8" t="str">
        <f t="shared" si="9"/>
        <v>119 Ja, 5 Mo, 30 Tg</v>
      </c>
      <c r="G135" s="9">
        <f t="shared" si="10"/>
        <v>119</v>
      </c>
      <c r="H135" s="10" t="e">
        <f t="shared" si="8"/>
        <v>#N/A</v>
      </c>
      <c r="I135" s="30"/>
      <c r="J135" s="4"/>
      <c r="K135" s="4"/>
      <c r="L135" s="5"/>
      <c r="M135" s="4"/>
      <c r="N135" s="4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3.5" customHeight="1" hidden="1">
      <c r="A136" s="12"/>
      <c r="B136" s="22">
        <f>IF(C$136&gt;0,131,"")</f>
      </c>
      <c r="C136" s="35"/>
      <c r="D136" s="11"/>
      <c r="E136" s="25"/>
      <c r="F136" s="8" t="str">
        <f t="shared" si="9"/>
        <v>119 Ja, 5 Mo, 30 Tg</v>
      </c>
      <c r="G136" s="9">
        <f t="shared" si="10"/>
        <v>119</v>
      </c>
      <c r="H136" s="10" t="e">
        <f t="shared" si="8"/>
        <v>#N/A</v>
      </c>
      <c r="I136" s="30"/>
      <c r="J136" s="4"/>
      <c r="K136" s="4"/>
      <c r="L136" s="5"/>
      <c r="M136" s="4"/>
      <c r="N136" s="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3.5" customHeight="1" hidden="1">
      <c r="A137" s="12"/>
      <c r="B137" s="22">
        <f>IF(C$137&gt;0,132,"")</f>
      </c>
      <c r="C137" s="35"/>
      <c r="D137" s="11"/>
      <c r="E137" s="25"/>
      <c r="F137" s="8" t="str">
        <f t="shared" si="9"/>
        <v>119 Ja, 5 Mo, 30 Tg</v>
      </c>
      <c r="G137" s="9">
        <f t="shared" si="10"/>
        <v>119</v>
      </c>
      <c r="H137" s="10" t="e">
        <f t="shared" si="8"/>
        <v>#N/A</v>
      </c>
      <c r="I137" s="30"/>
      <c r="J137" s="4"/>
      <c r="K137" s="4"/>
      <c r="L137" s="5"/>
      <c r="M137" s="4"/>
      <c r="N137" s="4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3.5" customHeight="1" hidden="1">
      <c r="A138" s="12"/>
      <c r="B138" s="22">
        <f>IF(C$138&gt;0,133,"")</f>
      </c>
      <c r="C138" s="35"/>
      <c r="D138" s="11"/>
      <c r="E138" s="25"/>
      <c r="F138" s="8" t="str">
        <f t="shared" si="9"/>
        <v>119 Ja, 5 Mo, 30 Tg</v>
      </c>
      <c r="G138" s="9">
        <f t="shared" si="10"/>
        <v>119</v>
      </c>
      <c r="H138" s="10" t="e">
        <f t="shared" si="8"/>
        <v>#N/A</v>
      </c>
      <c r="I138" s="30"/>
      <c r="J138" s="4"/>
      <c r="K138" s="4"/>
      <c r="L138" s="5"/>
      <c r="M138" s="4"/>
      <c r="N138" s="4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3.5" customHeight="1" hidden="1">
      <c r="A139" s="12"/>
      <c r="B139" s="22">
        <f>IF(C$139&gt;0,134,"")</f>
      </c>
      <c r="C139" s="35"/>
      <c r="D139" s="11"/>
      <c r="E139" s="25"/>
      <c r="F139" s="8" t="str">
        <f t="shared" si="9"/>
        <v>119 Ja, 5 Mo, 30 Tg</v>
      </c>
      <c r="G139" s="9">
        <f t="shared" si="10"/>
        <v>119</v>
      </c>
      <c r="H139" s="10" t="e">
        <f t="shared" si="8"/>
        <v>#N/A</v>
      </c>
      <c r="I139" s="30"/>
      <c r="J139" s="4"/>
      <c r="K139" s="4"/>
      <c r="L139" s="5"/>
      <c r="M139" s="4"/>
      <c r="N139" s="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3.5" customHeight="1" hidden="1">
      <c r="A140" s="12"/>
      <c r="B140" s="22">
        <f>IF(C$140&gt;0,135,"")</f>
      </c>
      <c r="C140" s="35"/>
      <c r="D140" s="11"/>
      <c r="E140" s="25"/>
      <c r="F140" s="8" t="str">
        <f t="shared" si="9"/>
        <v>119 Ja, 5 Mo, 30 Tg</v>
      </c>
      <c r="G140" s="9">
        <f t="shared" si="10"/>
        <v>119</v>
      </c>
      <c r="H140" s="10" t="e">
        <f t="shared" si="8"/>
        <v>#N/A</v>
      </c>
      <c r="I140" s="30"/>
      <c r="J140" s="4"/>
      <c r="K140" s="4"/>
      <c r="L140" s="5"/>
      <c r="M140" s="4"/>
      <c r="N140" s="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3.5" customHeight="1" hidden="1">
      <c r="A141" s="12"/>
      <c r="B141" s="22">
        <f>IF(C$141&gt;0,136,"")</f>
      </c>
      <c r="C141" s="35"/>
      <c r="D141" s="11"/>
      <c r="E141" s="25"/>
      <c r="F141" s="8" t="str">
        <f t="shared" si="9"/>
        <v>119 Ja, 5 Mo, 30 Tg</v>
      </c>
      <c r="G141" s="9">
        <f t="shared" si="10"/>
        <v>119</v>
      </c>
      <c r="H141" s="10" t="e">
        <f t="shared" si="8"/>
        <v>#N/A</v>
      </c>
      <c r="I141" s="30"/>
      <c r="J141" s="4"/>
      <c r="K141" s="4"/>
      <c r="L141" s="5"/>
      <c r="M141" s="4"/>
      <c r="N141" s="4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3.5" customHeight="1" hidden="1">
      <c r="A142" s="12"/>
      <c r="B142" s="22">
        <f>IF(C$142&gt;0,137,"")</f>
      </c>
      <c r="C142" s="35"/>
      <c r="D142" s="11"/>
      <c r="E142" s="25"/>
      <c r="F142" s="8" t="str">
        <f t="shared" si="9"/>
        <v>119 Ja, 5 Mo, 30 Tg</v>
      </c>
      <c r="G142" s="9">
        <f t="shared" si="10"/>
        <v>119</v>
      </c>
      <c r="H142" s="10" t="e">
        <f t="shared" si="8"/>
        <v>#N/A</v>
      </c>
      <c r="I142" s="30"/>
      <c r="J142" s="4"/>
      <c r="K142" s="4"/>
      <c r="L142" s="5"/>
      <c r="M142" s="4"/>
      <c r="N142" s="4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3.5" customHeight="1" hidden="1">
      <c r="A143" s="12"/>
      <c r="B143" s="22">
        <f>IF(C$143&gt;0,138,"")</f>
      </c>
      <c r="C143" s="35"/>
      <c r="D143" s="11"/>
      <c r="E143" s="25"/>
      <c r="F143" s="8" t="str">
        <f t="shared" si="9"/>
        <v>119 Ja, 5 Mo, 30 Tg</v>
      </c>
      <c r="G143" s="9">
        <f t="shared" si="10"/>
        <v>119</v>
      </c>
      <c r="H143" s="10" t="e">
        <f t="shared" si="8"/>
        <v>#N/A</v>
      </c>
      <c r="I143" s="30"/>
      <c r="J143" s="4"/>
      <c r="K143" s="4"/>
      <c r="L143" s="5"/>
      <c r="M143" s="4"/>
      <c r="N143" s="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3.5" customHeight="1" hidden="1">
      <c r="A144" s="12"/>
      <c r="B144" s="22">
        <f>IF(C$144&gt;0,139,"")</f>
      </c>
      <c r="C144" s="35"/>
      <c r="D144" s="11"/>
      <c r="E144" s="25"/>
      <c r="F144" s="8" t="str">
        <f t="shared" si="9"/>
        <v>119 Ja, 5 Mo, 30 Tg</v>
      </c>
      <c r="G144" s="9">
        <f t="shared" si="10"/>
        <v>119</v>
      </c>
      <c r="H144" s="10" t="e">
        <f t="shared" si="8"/>
        <v>#N/A</v>
      </c>
      <c r="I144" s="30"/>
      <c r="J144" s="4"/>
      <c r="K144" s="4"/>
      <c r="L144" s="5"/>
      <c r="M144" s="4"/>
      <c r="N144" s="4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:49" ht="13.5" customHeight="1" hidden="1">
      <c r="A145" s="12"/>
      <c r="B145" s="22">
        <f>IF(C$145&gt;0,140,"")</f>
      </c>
      <c r="C145" s="35"/>
      <c r="D145" s="11"/>
      <c r="E145" s="25"/>
      <c r="F145" s="8" t="str">
        <f t="shared" si="9"/>
        <v>119 Ja, 5 Mo, 30 Tg</v>
      </c>
      <c r="G145" s="9">
        <f t="shared" si="10"/>
        <v>119</v>
      </c>
      <c r="H145" s="10" t="e">
        <f t="shared" si="8"/>
        <v>#N/A</v>
      </c>
      <c r="I145" s="30"/>
      <c r="J145" s="4"/>
      <c r="K145" s="4"/>
      <c r="L145" s="5"/>
      <c r="M145" s="4"/>
      <c r="N145" s="4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13.5" customHeight="1" hidden="1">
      <c r="A146" s="12"/>
      <c r="B146" s="22">
        <f>IF(C$146&gt;0,141,"")</f>
      </c>
      <c r="C146" s="35"/>
      <c r="D146" s="11"/>
      <c r="E146" s="25"/>
      <c r="F146" s="8" t="str">
        <f t="shared" si="9"/>
        <v>119 Ja, 5 Mo, 30 Tg</v>
      </c>
      <c r="G146" s="9">
        <f t="shared" si="10"/>
        <v>119</v>
      </c>
      <c r="H146" s="10" t="e">
        <f t="shared" si="8"/>
        <v>#N/A</v>
      </c>
      <c r="I146" s="30"/>
      <c r="J146" s="4"/>
      <c r="K146" s="4"/>
      <c r="L146" s="5"/>
      <c r="M146" s="4"/>
      <c r="N146" s="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13.5" customHeight="1" hidden="1">
      <c r="A147" s="12"/>
      <c r="B147" s="22">
        <f>IF(C$147&gt;0,142,"")</f>
      </c>
      <c r="C147" s="35"/>
      <c r="D147" s="11"/>
      <c r="E147" s="25"/>
      <c r="F147" s="8" t="str">
        <f t="shared" si="9"/>
        <v>119 Ja, 5 Mo, 30 Tg</v>
      </c>
      <c r="G147" s="9">
        <f t="shared" si="10"/>
        <v>119</v>
      </c>
      <c r="H147" s="10" t="e">
        <f t="shared" si="8"/>
        <v>#N/A</v>
      </c>
      <c r="I147" s="30"/>
      <c r="J147" s="4"/>
      <c r="K147" s="4"/>
      <c r="L147" s="5"/>
      <c r="M147" s="4"/>
      <c r="N147" s="4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3.5" customHeight="1" hidden="1">
      <c r="A148" s="12"/>
      <c r="B148" s="22">
        <f>IF(C$148&gt;0,143,"")</f>
      </c>
      <c r="C148" s="35"/>
      <c r="D148" s="11"/>
      <c r="E148" s="25"/>
      <c r="F148" s="8" t="str">
        <f t="shared" si="9"/>
        <v>119 Ja, 5 Mo, 30 Tg</v>
      </c>
      <c r="G148" s="9">
        <f t="shared" si="10"/>
        <v>119</v>
      </c>
      <c r="H148" s="10" t="e">
        <f t="shared" si="8"/>
        <v>#N/A</v>
      </c>
      <c r="I148" s="30"/>
      <c r="J148" s="4"/>
      <c r="K148" s="4"/>
      <c r="L148" s="5"/>
      <c r="M148" s="4"/>
      <c r="N148" s="4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3.5" customHeight="1" hidden="1">
      <c r="A149" s="12"/>
      <c r="B149" s="22">
        <f>IF(C$149&gt;0,144,"")</f>
      </c>
      <c r="C149" s="35"/>
      <c r="D149" s="11"/>
      <c r="E149" s="25"/>
      <c r="F149" s="8" t="str">
        <f t="shared" si="9"/>
        <v>119 Ja, 5 Mo, 30 Tg</v>
      </c>
      <c r="G149" s="9">
        <f t="shared" si="10"/>
        <v>119</v>
      </c>
      <c r="H149" s="10" t="e">
        <f t="shared" si="8"/>
        <v>#N/A</v>
      </c>
      <c r="I149" s="30"/>
      <c r="J149" s="4"/>
      <c r="K149" s="4"/>
      <c r="L149" s="5"/>
      <c r="M149" s="4"/>
      <c r="N149" s="4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3.5" customHeight="1" hidden="1">
      <c r="A150" s="12"/>
      <c r="B150" s="22">
        <f>IF(C$150&gt;0,145,"")</f>
      </c>
      <c r="C150" s="35"/>
      <c r="D150" s="11"/>
      <c r="E150" s="25"/>
      <c r="F150" s="8" t="str">
        <f t="shared" si="9"/>
        <v>119 Ja, 5 Mo, 30 Tg</v>
      </c>
      <c r="G150" s="9">
        <f t="shared" si="10"/>
        <v>119</v>
      </c>
      <c r="H150" s="10" t="e">
        <f t="shared" si="8"/>
        <v>#N/A</v>
      </c>
      <c r="I150" s="30"/>
      <c r="J150" s="4"/>
      <c r="K150" s="4"/>
      <c r="L150" s="5"/>
      <c r="M150" s="4"/>
      <c r="N150" s="4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3.5" customHeight="1" hidden="1">
      <c r="A151" s="12"/>
      <c r="B151" s="22">
        <f>IF(C$151&gt;0,146,"")</f>
      </c>
      <c r="C151" s="35"/>
      <c r="D151" s="11"/>
      <c r="E151" s="25"/>
      <c r="F151" s="8" t="str">
        <f t="shared" si="9"/>
        <v>119 Ja, 5 Mo, 30 Tg</v>
      </c>
      <c r="G151" s="9">
        <f t="shared" si="10"/>
        <v>119</v>
      </c>
      <c r="H151" s="10" t="e">
        <f t="shared" si="8"/>
        <v>#N/A</v>
      </c>
      <c r="I151" s="30"/>
      <c r="J151" s="4"/>
      <c r="K151" s="4"/>
      <c r="L151" s="5"/>
      <c r="M151" s="4"/>
      <c r="N151" s="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3.5" customHeight="1" hidden="1">
      <c r="A152" s="12"/>
      <c r="B152" s="22">
        <f>IF(C$152&gt;0,147,"")</f>
      </c>
      <c r="C152" s="35"/>
      <c r="D152" s="11"/>
      <c r="E152" s="25"/>
      <c r="F152" s="8" t="str">
        <f t="shared" si="9"/>
        <v>119 Ja, 5 Mo, 30 Tg</v>
      </c>
      <c r="G152" s="9">
        <f t="shared" si="10"/>
        <v>119</v>
      </c>
      <c r="H152" s="10" t="e">
        <f t="shared" si="8"/>
        <v>#N/A</v>
      </c>
      <c r="I152" s="30"/>
      <c r="J152" s="4"/>
      <c r="K152" s="4"/>
      <c r="L152" s="5"/>
      <c r="M152" s="4"/>
      <c r="N152" s="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3.5" customHeight="1" hidden="1">
      <c r="A153" s="12"/>
      <c r="B153" s="22">
        <f>IF(C$153&gt;0,148,"")</f>
      </c>
      <c r="C153" s="35"/>
      <c r="D153" s="11"/>
      <c r="E153" s="25"/>
      <c r="F153" s="8" t="str">
        <f t="shared" si="9"/>
        <v>119 Ja, 5 Mo, 30 Tg</v>
      </c>
      <c r="G153" s="9">
        <f t="shared" si="10"/>
        <v>119</v>
      </c>
      <c r="H153" s="10" t="e">
        <f t="shared" si="8"/>
        <v>#N/A</v>
      </c>
      <c r="I153" s="30"/>
      <c r="J153" s="4"/>
      <c r="K153" s="4"/>
      <c r="L153" s="5"/>
      <c r="M153" s="4"/>
      <c r="N153" s="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3.5" customHeight="1" hidden="1">
      <c r="A154" s="12"/>
      <c r="B154" s="22">
        <f>IF(C$154&gt;0,149,"")</f>
      </c>
      <c r="C154" s="35"/>
      <c r="D154" s="11"/>
      <c r="E154" s="25"/>
      <c r="F154" s="8" t="str">
        <f t="shared" si="9"/>
        <v>119 Ja, 5 Mo, 30 Tg</v>
      </c>
      <c r="G154" s="9">
        <f t="shared" si="10"/>
        <v>119</v>
      </c>
      <c r="H154" s="10" t="e">
        <f t="shared" si="8"/>
        <v>#N/A</v>
      </c>
      <c r="I154" s="30"/>
      <c r="J154" s="4"/>
      <c r="K154" s="4"/>
      <c r="L154" s="5"/>
      <c r="M154" s="4"/>
      <c r="N154" s="4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3.5" customHeight="1" hidden="1">
      <c r="A155" s="12"/>
      <c r="B155" s="22">
        <f>IF(C$155&gt;0,150,"")</f>
      </c>
      <c r="C155" s="35"/>
      <c r="D155" s="11"/>
      <c r="E155" s="25"/>
      <c r="F155" s="8" t="str">
        <f t="shared" si="9"/>
        <v>119 Ja, 5 Mo, 30 Tg</v>
      </c>
      <c r="G155" s="9">
        <f t="shared" si="10"/>
        <v>119</v>
      </c>
      <c r="H155" s="10" t="e">
        <f t="shared" si="8"/>
        <v>#N/A</v>
      </c>
      <c r="I155" s="30"/>
      <c r="J155" s="4"/>
      <c r="K155" s="4"/>
      <c r="L155" s="5"/>
      <c r="M155" s="4"/>
      <c r="N155" s="4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3.5" customHeight="1" hidden="1">
      <c r="A156" s="12"/>
      <c r="B156" s="22">
        <f>IF(C$156&gt;0,151,"")</f>
      </c>
      <c r="C156" s="35"/>
      <c r="D156" s="11"/>
      <c r="E156" s="25"/>
      <c r="F156" s="8" t="str">
        <f t="shared" si="9"/>
        <v>119 Ja, 5 Mo, 30 Tg</v>
      </c>
      <c r="G156" s="9">
        <f t="shared" si="10"/>
        <v>119</v>
      </c>
      <c r="H156" s="10" t="e">
        <f t="shared" si="8"/>
        <v>#N/A</v>
      </c>
      <c r="I156" s="30"/>
      <c r="J156" s="4"/>
      <c r="K156" s="4"/>
      <c r="L156" s="5"/>
      <c r="M156" s="4"/>
      <c r="N156" s="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3.5" customHeight="1" hidden="1">
      <c r="A157" s="12"/>
      <c r="B157" s="22">
        <f>IF(C$157&gt;0,152,"")</f>
      </c>
      <c r="C157" s="35"/>
      <c r="D157" s="11"/>
      <c r="E157" s="25"/>
      <c r="F157" s="8" t="str">
        <f t="shared" si="9"/>
        <v>119 Ja, 5 Mo, 30 Tg</v>
      </c>
      <c r="G157" s="9">
        <f t="shared" si="10"/>
        <v>119</v>
      </c>
      <c r="H157" s="10" t="e">
        <f t="shared" si="8"/>
        <v>#N/A</v>
      </c>
      <c r="I157" s="30"/>
      <c r="J157" s="4"/>
      <c r="K157" s="4"/>
      <c r="L157" s="5"/>
      <c r="M157" s="4"/>
      <c r="N157" s="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3.5" customHeight="1" hidden="1">
      <c r="A158" s="12"/>
      <c r="B158" s="22">
        <f>IF(C$158&gt;0,153,"")</f>
      </c>
      <c r="C158" s="35"/>
      <c r="D158" s="11"/>
      <c r="E158" s="25"/>
      <c r="F158" s="8" t="str">
        <f t="shared" si="9"/>
        <v>119 Ja, 5 Mo, 30 Tg</v>
      </c>
      <c r="G158" s="9">
        <f t="shared" si="10"/>
        <v>119</v>
      </c>
      <c r="H158" s="10" t="e">
        <f t="shared" si="8"/>
        <v>#N/A</v>
      </c>
      <c r="I158" s="30"/>
      <c r="J158" s="4"/>
      <c r="K158" s="4"/>
      <c r="L158" s="5"/>
      <c r="M158" s="4"/>
      <c r="N158" s="4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3.5" customHeight="1" hidden="1">
      <c r="A159" s="12"/>
      <c r="B159" s="22">
        <f>IF(C$159&gt;0,154,"")</f>
      </c>
      <c r="C159" s="35"/>
      <c r="D159" s="11"/>
      <c r="E159" s="25"/>
      <c r="F159" s="8" t="str">
        <f t="shared" si="9"/>
        <v>119 Ja, 5 Mo, 30 Tg</v>
      </c>
      <c r="G159" s="9">
        <f t="shared" si="10"/>
        <v>119</v>
      </c>
      <c r="H159" s="10" t="e">
        <f t="shared" si="8"/>
        <v>#N/A</v>
      </c>
      <c r="I159" s="30"/>
      <c r="J159" s="4"/>
      <c r="K159" s="4"/>
      <c r="L159" s="5"/>
      <c r="M159" s="4"/>
      <c r="N159" s="4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13.5" customHeight="1" hidden="1">
      <c r="A160" s="12"/>
      <c r="B160" s="22">
        <f>IF(C$160&gt;0,155,"")</f>
      </c>
      <c r="C160" s="35"/>
      <c r="D160" s="11"/>
      <c r="E160" s="25"/>
      <c r="F160" s="8" t="str">
        <f t="shared" si="9"/>
        <v>119 Ja, 5 Mo, 30 Tg</v>
      </c>
      <c r="G160" s="9">
        <f t="shared" si="10"/>
        <v>119</v>
      </c>
      <c r="H160" s="10" t="e">
        <f aca="true" t="shared" si="11" ref="H160:H209">VLOOKUP(G160,I$6:J$120,2,FALSE)</f>
        <v>#N/A</v>
      </c>
      <c r="I160" s="30"/>
      <c r="J160" s="4"/>
      <c r="K160" s="4"/>
      <c r="L160" s="5"/>
      <c r="M160" s="4"/>
      <c r="N160" s="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:49" ht="13.5" customHeight="1" hidden="1">
      <c r="A161" s="12"/>
      <c r="B161" s="22">
        <f>IF(C$161&gt;0,156,"")</f>
      </c>
      <c r="C161" s="35"/>
      <c r="D161" s="11"/>
      <c r="E161" s="25"/>
      <c r="F161" s="8" t="str">
        <f t="shared" si="9"/>
        <v>119 Ja, 5 Mo, 30 Tg</v>
      </c>
      <c r="G161" s="9">
        <f t="shared" si="10"/>
        <v>119</v>
      </c>
      <c r="H161" s="10" t="e">
        <f t="shared" si="11"/>
        <v>#N/A</v>
      </c>
      <c r="I161" s="30"/>
      <c r="J161" s="4"/>
      <c r="K161" s="4"/>
      <c r="L161" s="5"/>
      <c r="M161" s="4"/>
      <c r="N161" s="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1:49" ht="13.5" customHeight="1" hidden="1">
      <c r="A162" s="12"/>
      <c r="B162" s="22">
        <f>IF(C$162&gt;0,157,"")</f>
      </c>
      <c r="C162" s="35"/>
      <c r="D162" s="11"/>
      <c r="E162" s="25"/>
      <c r="F162" s="8" t="str">
        <f t="shared" si="9"/>
        <v>119 Ja, 5 Mo, 30 Tg</v>
      </c>
      <c r="G162" s="9">
        <f t="shared" si="10"/>
        <v>119</v>
      </c>
      <c r="H162" s="10" t="e">
        <f t="shared" si="11"/>
        <v>#N/A</v>
      </c>
      <c r="I162" s="30"/>
      <c r="J162" s="4"/>
      <c r="K162" s="4"/>
      <c r="L162" s="5"/>
      <c r="M162" s="4"/>
      <c r="N162" s="4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1:49" ht="13.5" customHeight="1" hidden="1">
      <c r="A163" s="12"/>
      <c r="B163" s="22">
        <f>IF(C$163&gt;0,158,"")</f>
      </c>
      <c r="C163" s="35"/>
      <c r="D163" s="11"/>
      <c r="E163" s="25"/>
      <c r="F163" s="8" t="str">
        <f t="shared" si="9"/>
        <v>119 Ja, 5 Mo, 30 Tg</v>
      </c>
      <c r="G163" s="9">
        <f t="shared" si="10"/>
        <v>119</v>
      </c>
      <c r="H163" s="10" t="e">
        <f t="shared" si="11"/>
        <v>#N/A</v>
      </c>
      <c r="I163" s="30"/>
      <c r="J163" s="4"/>
      <c r="K163" s="4"/>
      <c r="L163" s="5"/>
      <c r="M163" s="4"/>
      <c r="N163" s="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1:49" ht="13.5" customHeight="1" hidden="1">
      <c r="A164" s="12"/>
      <c r="B164" s="22">
        <f>IF(C$164&gt;0,159,"")</f>
      </c>
      <c r="C164" s="35"/>
      <c r="D164" s="11"/>
      <c r="E164" s="25"/>
      <c r="F164" s="8" t="str">
        <f t="shared" si="9"/>
        <v>119 Ja, 5 Mo, 30 Tg</v>
      </c>
      <c r="G164" s="9">
        <f t="shared" si="10"/>
        <v>119</v>
      </c>
      <c r="H164" s="10" t="e">
        <f t="shared" si="11"/>
        <v>#N/A</v>
      </c>
      <c r="I164" s="30"/>
      <c r="J164" s="4"/>
      <c r="K164" s="4"/>
      <c r="L164" s="5"/>
      <c r="M164" s="4"/>
      <c r="N164" s="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1:49" ht="13.5" customHeight="1" hidden="1">
      <c r="A165" s="12"/>
      <c r="B165" s="22">
        <f>IF(C$165&gt;0,160,"")</f>
      </c>
      <c r="C165" s="35"/>
      <c r="D165" s="11"/>
      <c r="E165" s="25"/>
      <c r="F165" s="8" t="str">
        <f t="shared" si="9"/>
        <v>119 Ja, 5 Mo, 30 Tg</v>
      </c>
      <c r="G165" s="9">
        <f t="shared" si="10"/>
        <v>119</v>
      </c>
      <c r="H165" s="10" t="e">
        <f t="shared" si="11"/>
        <v>#N/A</v>
      </c>
      <c r="I165" s="30"/>
      <c r="J165" s="4"/>
      <c r="K165" s="4"/>
      <c r="L165" s="5"/>
      <c r="M165" s="4"/>
      <c r="N165" s="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1:49" ht="13.5" customHeight="1" hidden="1">
      <c r="A166" s="12"/>
      <c r="B166" s="22">
        <f>IF(C$166&gt;0,161,"")</f>
      </c>
      <c r="C166" s="35"/>
      <c r="D166" s="11"/>
      <c r="E166" s="25"/>
      <c r="F166" s="8" t="str">
        <f t="shared" si="9"/>
        <v>119 Ja, 5 Mo, 30 Tg</v>
      </c>
      <c r="G166" s="9">
        <f t="shared" si="10"/>
        <v>119</v>
      </c>
      <c r="H166" s="10" t="e">
        <f t="shared" si="11"/>
        <v>#N/A</v>
      </c>
      <c r="I166" s="30"/>
      <c r="J166" s="4"/>
      <c r="K166" s="4"/>
      <c r="L166" s="5"/>
      <c r="M166" s="4"/>
      <c r="N166" s="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1:49" ht="13.5" customHeight="1" hidden="1">
      <c r="A167" s="12"/>
      <c r="B167" s="22">
        <f>IF(C$167&gt;0,162,"")</f>
      </c>
      <c r="C167" s="35"/>
      <c r="D167" s="11"/>
      <c r="E167" s="25"/>
      <c r="F167" s="8" t="str">
        <f t="shared" si="9"/>
        <v>119 Ja, 5 Mo, 30 Tg</v>
      </c>
      <c r="G167" s="9">
        <f t="shared" si="10"/>
        <v>119</v>
      </c>
      <c r="H167" s="10" t="e">
        <f t="shared" si="11"/>
        <v>#N/A</v>
      </c>
      <c r="I167" s="30"/>
      <c r="J167" s="4"/>
      <c r="K167" s="4"/>
      <c r="L167" s="5"/>
      <c r="M167" s="4"/>
      <c r="N167" s="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1:49" ht="13.5" customHeight="1" hidden="1">
      <c r="A168" s="12"/>
      <c r="B168" s="22">
        <f>IF(C$168&gt;0,163,"")</f>
      </c>
      <c r="C168" s="35"/>
      <c r="D168" s="11"/>
      <c r="E168" s="25"/>
      <c r="F168" s="8" t="str">
        <f t="shared" si="9"/>
        <v>119 Ja, 5 Mo, 30 Tg</v>
      </c>
      <c r="G168" s="9">
        <f t="shared" si="10"/>
        <v>119</v>
      </c>
      <c r="H168" s="10" t="e">
        <f t="shared" si="11"/>
        <v>#N/A</v>
      </c>
      <c r="I168" s="30"/>
      <c r="J168" s="4"/>
      <c r="K168" s="4"/>
      <c r="L168" s="5"/>
      <c r="M168" s="4"/>
      <c r="N168" s="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ht="13.5" customHeight="1" hidden="1">
      <c r="A169" s="12"/>
      <c r="B169" s="22">
        <f>IF(C$169&gt;0,164,"")</f>
      </c>
      <c r="C169" s="35"/>
      <c r="D169" s="11"/>
      <c r="E169" s="25"/>
      <c r="F169" s="8" t="str">
        <f t="shared" si="9"/>
        <v>119 Ja, 5 Mo, 30 Tg</v>
      </c>
      <c r="G169" s="9">
        <f t="shared" si="10"/>
        <v>119</v>
      </c>
      <c r="H169" s="10" t="e">
        <f t="shared" si="11"/>
        <v>#N/A</v>
      </c>
      <c r="I169" s="30"/>
      <c r="J169" s="4"/>
      <c r="K169" s="4"/>
      <c r="L169" s="5"/>
      <c r="M169" s="4"/>
      <c r="N169" s="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1:49" ht="13.5" customHeight="1" hidden="1">
      <c r="A170" s="12"/>
      <c r="B170" s="22">
        <f>IF(C$170&gt;0,165,"")</f>
      </c>
      <c r="C170" s="35"/>
      <c r="D170" s="11"/>
      <c r="E170" s="25"/>
      <c r="F170" s="8" t="str">
        <f t="shared" si="9"/>
        <v>119 Ja, 5 Mo, 30 Tg</v>
      </c>
      <c r="G170" s="9">
        <f t="shared" si="10"/>
        <v>119</v>
      </c>
      <c r="H170" s="10" t="e">
        <f t="shared" si="11"/>
        <v>#N/A</v>
      </c>
      <c r="I170" s="30"/>
      <c r="J170" s="4"/>
      <c r="K170" s="4"/>
      <c r="L170" s="5"/>
      <c r="M170" s="4"/>
      <c r="N170" s="4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1:49" ht="13.5" customHeight="1" hidden="1">
      <c r="A171" s="12"/>
      <c r="B171" s="22">
        <f>IF(C$171&gt;0,166,"")</f>
      </c>
      <c r="C171" s="35"/>
      <c r="D171" s="11"/>
      <c r="E171" s="25"/>
      <c r="F171" s="8" t="str">
        <f t="shared" si="9"/>
        <v>119 Ja, 5 Mo, 30 Tg</v>
      </c>
      <c r="G171" s="9">
        <f t="shared" si="10"/>
        <v>119</v>
      </c>
      <c r="H171" s="10" t="e">
        <f t="shared" si="11"/>
        <v>#N/A</v>
      </c>
      <c r="I171" s="30"/>
      <c r="J171" s="4"/>
      <c r="K171" s="4"/>
      <c r="L171" s="5"/>
      <c r="M171" s="4"/>
      <c r="N171" s="4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:49" ht="13.5" customHeight="1" hidden="1">
      <c r="A172" s="12"/>
      <c r="B172" s="22">
        <f>IF(C$172&gt;0,167,"")</f>
      </c>
      <c r="C172" s="35"/>
      <c r="D172" s="11"/>
      <c r="E172" s="25"/>
      <c r="F172" s="8" t="str">
        <f t="shared" si="9"/>
        <v>119 Ja, 5 Mo, 30 Tg</v>
      </c>
      <c r="G172" s="9">
        <f t="shared" si="10"/>
        <v>119</v>
      </c>
      <c r="H172" s="10" t="e">
        <f t="shared" si="11"/>
        <v>#N/A</v>
      </c>
      <c r="I172" s="30"/>
      <c r="J172" s="4"/>
      <c r="K172" s="4"/>
      <c r="L172" s="5"/>
      <c r="M172" s="4"/>
      <c r="N172" s="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:49" ht="13.5" customHeight="1" hidden="1">
      <c r="A173" s="12"/>
      <c r="B173" s="22">
        <f>IF(C$173&gt;0,168,"")</f>
      </c>
      <c r="C173" s="35"/>
      <c r="D173" s="11"/>
      <c r="E173" s="25"/>
      <c r="F173" s="8" t="str">
        <f t="shared" si="9"/>
        <v>119 Ja, 5 Mo, 30 Tg</v>
      </c>
      <c r="G173" s="9">
        <f t="shared" si="10"/>
        <v>119</v>
      </c>
      <c r="H173" s="10" t="e">
        <f t="shared" si="11"/>
        <v>#N/A</v>
      </c>
      <c r="I173" s="30"/>
      <c r="J173" s="4"/>
      <c r="K173" s="4"/>
      <c r="L173" s="5"/>
      <c r="M173" s="4"/>
      <c r="N173" s="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ht="13.5" customHeight="1" hidden="1">
      <c r="A174" s="12"/>
      <c r="B174" s="22">
        <f>IF(C$174&gt;0,169,"")</f>
      </c>
      <c r="C174" s="35"/>
      <c r="D174" s="11"/>
      <c r="E174" s="25"/>
      <c r="F174" s="8" t="str">
        <f t="shared" si="9"/>
        <v>119 Ja, 5 Mo, 30 Tg</v>
      </c>
      <c r="G174" s="9">
        <f t="shared" si="10"/>
        <v>119</v>
      </c>
      <c r="H174" s="10" t="e">
        <f t="shared" si="11"/>
        <v>#N/A</v>
      </c>
      <c r="I174" s="30"/>
      <c r="J174" s="4"/>
      <c r="K174" s="4"/>
      <c r="L174" s="5"/>
      <c r="M174" s="4"/>
      <c r="N174" s="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ht="13.5" customHeight="1" hidden="1">
      <c r="A175" s="12"/>
      <c r="B175" s="22">
        <f>IF(C$175&gt;0,170,"")</f>
      </c>
      <c r="C175" s="35"/>
      <c r="D175" s="11"/>
      <c r="E175" s="25"/>
      <c r="F175" s="8" t="str">
        <f t="shared" si="9"/>
        <v>119 Ja, 5 Mo, 30 Tg</v>
      </c>
      <c r="G175" s="9">
        <f t="shared" si="10"/>
        <v>119</v>
      </c>
      <c r="H175" s="10" t="e">
        <f t="shared" si="11"/>
        <v>#N/A</v>
      </c>
      <c r="I175" s="30"/>
      <c r="J175" s="4"/>
      <c r="K175" s="4"/>
      <c r="L175" s="5"/>
      <c r="M175" s="4"/>
      <c r="N175" s="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ht="13.5" customHeight="1" hidden="1">
      <c r="A176" s="12"/>
      <c r="B176" s="22">
        <f>IF(C$176&gt;0,171,"")</f>
      </c>
      <c r="C176" s="35"/>
      <c r="D176" s="11"/>
      <c r="E176" s="25"/>
      <c r="F176" s="8" t="str">
        <f t="shared" si="9"/>
        <v>119 Ja, 5 Mo, 30 Tg</v>
      </c>
      <c r="G176" s="9">
        <f t="shared" si="10"/>
        <v>119</v>
      </c>
      <c r="H176" s="10" t="e">
        <f t="shared" si="11"/>
        <v>#N/A</v>
      </c>
      <c r="I176" s="30"/>
      <c r="J176" s="4"/>
      <c r="K176" s="4"/>
      <c r="L176" s="5"/>
      <c r="M176" s="4"/>
      <c r="N176" s="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1:49" ht="13.5" customHeight="1" hidden="1">
      <c r="A177" s="12"/>
      <c r="B177" s="22">
        <f>IF(C$177&gt;0,172,"")</f>
      </c>
      <c r="C177" s="35"/>
      <c r="D177" s="11"/>
      <c r="E177" s="25"/>
      <c r="F177" s="8" t="str">
        <f t="shared" si="9"/>
        <v>119 Ja, 5 Mo, 30 Tg</v>
      </c>
      <c r="G177" s="9">
        <f t="shared" si="10"/>
        <v>119</v>
      </c>
      <c r="H177" s="10" t="e">
        <f t="shared" si="11"/>
        <v>#N/A</v>
      </c>
      <c r="I177" s="30"/>
      <c r="J177" s="4"/>
      <c r="K177" s="4"/>
      <c r="L177" s="5"/>
      <c r="M177" s="4"/>
      <c r="N177" s="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1:49" ht="13.5" customHeight="1" hidden="1">
      <c r="A178" s="12"/>
      <c r="B178" s="22">
        <f>IF(C$178&gt;0,173,"")</f>
      </c>
      <c r="C178" s="35"/>
      <c r="D178" s="11"/>
      <c r="E178" s="25"/>
      <c r="F178" s="8" t="str">
        <f t="shared" si="9"/>
        <v>119 Ja, 5 Mo, 30 Tg</v>
      </c>
      <c r="G178" s="9">
        <f t="shared" si="10"/>
        <v>119</v>
      </c>
      <c r="H178" s="10" t="e">
        <f t="shared" si="11"/>
        <v>#N/A</v>
      </c>
      <c r="I178" s="30"/>
      <c r="J178" s="4"/>
      <c r="K178" s="4"/>
      <c r="L178" s="5"/>
      <c r="M178" s="4"/>
      <c r="N178" s="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:49" ht="13.5" customHeight="1" hidden="1">
      <c r="A179" s="12"/>
      <c r="B179" s="22">
        <f>IF(C$179&gt;0,174,"")</f>
      </c>
      <c r="C179" s="35"/>
      <c r="D179" s="11"/>
      <c r="E179" s="25"/>
      <c r="F179" s="8" t="str">
        <f t="shared" si="9"/>
        <v>119 Ja, 5 Mo, 30 Tg</v>
      </c>
      <c r="G179" s="9">
        <f t="shared" si="10"/>
        <v>119</v>
      </c>
      <c r="H179" s="10" t="e">
        <f t="shared" si="11"/>
        <v>#N/A</v>
      </c>
      <c r="I179" s="30"/>
      <c r="J179" s="4"/>
      <c r="K179" s="4"/>
      <c r="L179" s="5"/>
      <c r="M179" s="4"/>
      <c r="N179" s="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1:49" ht="13.5" customHeight="1" hidden="1">
      <c r="A180" s="12"/>
      <c r="B180" s="22">
        <f>IF(C$180&gt;0,175,"")</f>
      </c>
      <c r="C180" s="35"/>
      <c r="D180" s="11"/>
      <c r="E180" s="25"/>
      <c r="F180" s="8" t="str">
        <f t="shared" si="9"/>
        <v>119 Ja, 5 Mo, 30 Tg</v>
      </c>
      <c r="G180" s="9">
        <f t="shared" si="10"/>
        <v>119</v>
      </c>
      <c r="H180" s="10" t="e">
        <f t="shared" si="11"/>
        <v>#N/A</v>
      </c>
      <c r="I180" s="30"/>
      <c r="J180" s="4"/>
      <c r="K180" s="4"/>
      <c r="L180" s="5"/>
      <c r="M180" s="4"/>
      <c r="N180" s="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1:49" ht="13.5" customHeight="1" hidden="1">
      <c r="A181" s="12"/>
      <c r="B181" s="22">
        <f>IF(C$181&gt;0,176,"")</f>
      </c>
      <c r="C181" s="35"/>
      <c r="D181" s="11"/>
      <c r="E181" s="25"/>
      <c r="F181" s="8" t="str">
        <f t="shared" si="9"/>
        <v>119 Ja, 5 Mo, 30 Tg</v>
      </c>
      <c r="G181" s="9">
        <f t="shared" si="10"/>
        <v>119</v>
      </c>
      <c r="H181" s="10" t="e">
        <f t="shared" si="11"/>
        <v>#N/A</v>
      </c>
      <c r="I181" s="30"/>
      <c r="J181" s="4"/>
      <c r="K181" s="4"/>
      <c r="L181" s="5"/>
      <c r="M181" s="4"/>
      <c r="N181" s="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1:49" ht="13.5" customHeight="1" hidden="1">
      <c r="A182" s="12"/>
      <c r="B182" s="22">
        <f>IF(C$182&gt;0,177,"")</f>
      </c>
      <c r="C182" s="35"/>
      <c r="D182" s="11"/>
      <c r="E182" s="25"/>
      <c r="F182" s="8" t="str">
        <f t="shared" si="9"/>
        <v>119 Ja, 5 Mo, 30 Tg</v>
      </c>
      <c r="G182" s="9">
        <f t="shared" si="10"/>
        <v>119</v>
      </c>
      <c r="H182" s="10" t="e">
        <f t="shared" si="11"/>
        <v>#N/A</v>
      </c>
      <c r="I182" s="30"/>
      <c r="J182" s="4"/>
      <c r="K182" s="4"/>
      <c r="L182" s="5"/>
      <c r="M182" s="4"/>
      <c r="N182" s="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1:49" ht="13.5" customHeight="1" hidden="1">
      <c r="A183" s="12"/>
      <c r="B183" s="22">
        <f>IF(C$183&gt;0,178,"")</f>
      </c>
      <c r="C183" s="35"/>
      <c r="D183" s="11"/>
      <c r="E183" s="25"/>
      <c r="F183" s="8" t="str">
        <f t="shared" si="9"/>
        <v>119 Ja, 5 Mo, 30 Tg</v>
      </c>
      <c r="G183" s="9">
        <f t="shared" si="10"/>
        <v>119</v>
      </c>
      <c r="H183" s="10" t="e">
        <f t="shared" si="11"/>
        <v>#N/A</v>
      </c>
      <c r="I183" s="30"/>
      <c r="J183" s="4"/>
      <c r="K183" s="4"/>
      <c r="L183" s="5"/>
      <c r="M183" s="4"/>
      <c r="N183" s="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1:49" ht="13.5" customHeight="1" hidden="1">
      <c r="A184" s="12"/>
      <c r="B184" s="22">
        <f>IF(C$184&gt;0,179,"")</f>
      </c>
      <c r="C184" s="35"/>
      <c r="D184" s="11"/>
      <c r="E184" s="25"/>
      <c r="F184" s="8" t="str">
        <f t="shared" si="9"/>
        <v>119 Ja, 5 Mo, 30 Tg</v>
      </c>
      <c r="G184" s="9">
        <f t="shared" si="10"/>
        <v>119</v>
      </c>
      <c r="H184" s="10" t="e">
        <f t="shared" si="11"/>
        <v>#N/A</v>
      </c>
      <c r="I184" s="30"/>
      <c r="J184" s="4"/>
      <c r="K184" s="4"/>
      <c r="L184" s="5"/>
      <c r="M184" s="4"/>
      <c r="N184" s="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1:49" ht="13.5" customHeight="1" hidden="1">
      <c r="A185" s="12"/>
      <c r="B185" s="22">
        <f>IF(C$185&gt;0,180,"")</f>
      </c>
      <c r="C185" s="35"/>
      <c r="D185" s="11"/>
      <c r="E185" s="25"/>
      <c r="F185" s="8" t="str">
        <f t="shared" si="9"/>
        <v>119 Ja, 5 Mo, 30 Tg</v>
      </c>
      <c r="G185" s="9">
        <f t="shared" si="10"/>
        <v>119</v>
      </c>
      <c r="H185" s="10" t="e">
        <f t="shared" si="11"/>
        <v>#N/A</v>
      </c>
      <c r="I185" s="30"/>
      <c r="J185" s="4"/>
      <c r="K185" s="4"/>
      <c r="L185" s="5"/>
      <c r="M185" s="4"/>
      <c r="N185" s="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1:49" ht="13.5" customHeight="1" hidden="1">
      <c r="A186" s="12"/>
      <c r="B186" s="22">
        <f>IF(C$186&gt;0,181,"")</f>
      </c>
      <c r="C186" s="35"/>
      <c r="D186" s="11"/>
      <c r="E186" s="25"/>
      <c r="F186" s="8" t="str">
        <f t="shared" si="9"/>
        <v>119 Ja, 5 Mo, 30 Tg</v>
      </c>
      <c r="G186" s="9">
        <f t="shared" si="10"/>
        <v>119</v>
      </c>
      <c r="H186" s="10" t="e">
        <f t="shared" si="11"/>
        <v>#N/A</v>
      </c>
      <c r="I186" s="30"/>
      <c r="J186" s="4"/>
      <c r="K186" s="4"/>
      <c r="L186" s="5"/>
      <c r="M186" s="4"/>
      <c r="N186" s="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1:49" ht="13.5" customHeight="1" hidden="1">
      <c r="A187" s="12"/>
      <c r="B187" s="22">
        <f>IF(C$187&gt;0,182,"")</f>
      </c>
      <c r="C187" s="35"/>
      <c r="D187" s="11"/>
      <c r="E187" s="25"/>
      <c r="F187" s="8" t="str">
        <f t="shared" si="9"/>
        <v>119 Ja, 5 Mo, 30 Tg</v>
      </c>
      <c r="G187" s="9">
        <f t="shared" si="10"/>
        <v>119</v>
      </c>
      <c r="H187" s="10" t="e">
        <f t="shared" si="11"/>
        <v>#N/A</v>
      </c>
      <c r="I187" s="30"/>
      <c r="J187" s="4"/>
      <c r="K187" s="4"/>
      <c r="L187" s="5"/>
      <c r="M187" s="4"/>
      <c r="N187" s="4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1:49" ht="13.5" customHeight="1" hidden="1">
      <c r="A188" s="12"/>
      <c r="B188" s="22">
        <f>IF(C$188&gt;0,183,"")</f>
      </c>
      <c r="C188" s="35"/>
      <c r="D188" s="11"/>
      <c r="E188" s="25"/>
      <c r="F188" s="8" t="str">
        <f t="shared" si="9"/>
        <v>119 Ja, 5 Mo, 30 Tg</v>
      </c>
      <c r="G188" s="9">
        <f t="shared" si="10"/>
        <v>119</v>
      </c>
      <c r="H188" s="10" t="e">
        <f t="shared" si="11"/>
        <v>#N/A</v>
      </c>
      <c r="I188" s="30"/>
      <c r="J188" s="4"/>
      <c r="K188" s="4"/>
      <c r="L188" s="5"/>
      <c r="M188" s="4"/>
      <c r="N188" s="4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1:49" ht="13.5" customHeight="1" hidden="1">
      <c r="A189" s="12"/>
      <c r="B189" s="22">
        <f>IF(C$189&gt;0,184,"")</f>
      </c>
      <c r="C189" s="35"/>
      <c r="D189" s="11"/>
      <c r="E189" s="25"/>
      <c r="F189" s="8" t="str">
        <f t="shared" si="9"/>
        <v>119 Ja, 5 Mo, 30 Tg</v>
      </c>
      <c r="G189" s="9">
        <f t="shared" si="10"/>
        <v>119</v>
      </c>
      <c r="H189" s="10" t="e">
        <f t="shared" si="11"/>
        <v>#N/A</v>
      </c>
      <c r="I189" s="30"/>
      <c r="J189" s="4"/>
      <c r="K189" s="4"/>
      <c r="L189" s="5"/>
      <c r="M189" s="4"/>
      <c r="N189" s="4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:49" ht="13.5" customHeight="1" hidden="1">
      <c r="A190" s="12"/>
      <c r="B190" s="22">
        <f>IF(C$190&gt;0,185,"")</f>
      </c>
      <c r="C190" s="35"/>
      <c r="D190" s="11"/>
      <c r="E190" s="25"/>
      <c r="F190" s="8" t="str">
        <f t="shared" si="9"/>
        <v>119 Ja, 5 Mo, 30 Tg</v>
      </c>
      <c r="G190" s="9">
        <f t="shared" si="10"/>
        <v>119</v>
      </c>
      <c r="H190" s="10" t="e">
        <f t="shared" si="11"/>
        <v>#N/A</v>
      </c>
      <c r="I190" s="30"/>
      <c r="J190" s="4"/>
      <c r="K190" s="4"/>
      <c r="L190" s="5"/>
      <c r="M190" s="4"/>
      <c r="N190" s="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:49" ht="13.5" customHeight="1" hidden="1">
      <c r="A191" s="12"/>
      <c r="B191" s="22">
        <f>IF(C$191&gt;0,186,"")</f>
      </c>
      <c r="C191" s="35"/>
      <c r="D191" s="11"/>
      <c r="E191" s="25"/>
      <c r="F191" s="8" t="str">
        <f t="shared" si="9"/>
        <v>119 Ja, 5 Mo, 30 Tg</v>
      </c>
      <c r="G191" s="9">
        <f t="shared" si="10"/>
        <v>119</v>
      </c>
      <c r="H191" s="10" t="e">
        <f t="shared" si="11"/>
        <v>#N/A</v>
      </c>
      <c r="I191" s="30"/>
      <c r="J191" s="4"/>
      <c r="K191" s="4"/>
      <c r="L191" s="5"/>
      <c r="M191" s="4"/>
      <c r="N191" s="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1:49" ht="13.5" customHeight="1" hidden="1">
      <c r="A192" s="12"/>
      <c r="B192" s="22">
        <f>IF(C$192&gt;0,187,"")</f>
      </c>
      <c r="C192" s="35"/>
      <c r="D192" s="11"/>
      <c r="E192" s="25"/>
      <c r="F192" s="8" t="str">
        <f t="shared" si="9"/>
        <v>119 Ja, 5 Mo, 30 Tg</v>
      </c>
      <c r="G192" s="9">
        <f t="shared" si="10"/>
        <v>119</v>
      </c>
      <c r="H192" s="10" t="e">
        <f t="shared" si="11"/>
        <v>#N/A</v>
      </c>
      <c r="I192" s="30"/>
      <c r="J192" s="4"/>
      <c r="K192" s="4"/>
      <c r="L192" s="5"/>
      <c r="M192" s="4"/>
      <c r="N192" s="4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1:49" ht="13.5" customHeight="1" hidden="1">
      <c r="A193" s="12"/>
      <c r="B193" s="22">
        <f>IF(C$193&gt;0,188,"")</f>
      </c>
      <c r="C193" s="35"/>
      <c r="D193" s="11"/>
      <c r="E193" s="25"/>
      <c r="F193" s="8" t="str">
        <f t="shared" si="9"/>
        <v>119 Ja, 5 Mo, 30 Tg</v>
      </c>
      <c r="G193" s="9">
        <f t="shared" si="10"/>
        <v>119</v>
      </c>
      <c r="H193" s="10" t="e">
        <f t="shared" si="11"/>
        <v>#N/A</v>
      </c>
      <c r="I193" s="30"/>
      <c r="J193" s="4"/>
      <c r="K193" s="4"/>
      <c r="L193" s="5"/>
      <c r="M193" s="4"/>
      <c r="N193" s="4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13.5" customHeight="1" hidden="1">
      <c r="A194" s="12"/>
      <c r="B194" s="22">
        <f>IF(C$194&gt;0,189,"")</f>
      </c>
      <c r="C194" s="35"/>
      <c r="D194" s="11"/>
      <c r="E194" s="25"/>
      <c r="F194" s="8" t="str">
        <f t="shared" si="9"/>
        <v>119 Ja, 5 Mo, 30 Tg</v>
      </c>
      <c r="G194" s="9">
        <f t="shared" si="10"/>
        <v>119</v>
      </c>
      <c r="H194" s="10" t="e">
        <f t="shared" si="11"/>
        <v>#N/A</v>
      </c>
      <c r="I194" s="30"/>
      <c r="J194" s="4"/>
      <c r="K194" s="4"/>
      <c r="L194" s="5"/>
      <c r="M194" s="4"/>
      <c r="N194" s="4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1:49" ht="13.5" customHeight="1" hidden="1">
      <c r="A195" s="12"/>
      <c r="B195" s="22">
        <f>IF(C$195&gt;0,190,"")</f>
      </c>
      <c r="C195" s="35"/>
      <c r="D195" s="11"/>
      <c r="E195" s="25"/>
      <c r="F195" s="8" t="str">
        <f t="shared" si="9"/>
        <v>119 Ja, 5 Mo, 30 Tg</v>
      </c>
      <c r="G195" s="9">
        <f t="shared" si="10"/>
        <v>119</v>
      </c>
      <c r="H195" s="10" t="e">
        <f t="shared" si="11"/>
        <v>#N/A</v>
      </c>
      <c r="I195" s="30"/>
      <c r="J195" s="4"/>
      <c r="K195" s="4"/>
      <c r="L195" s="5"/>
      <c r="M195" s="4"/>
      <c r="N195" s="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1:49" ht="13.5" customHeight="1" hidden="1">
      <c r="A196" s="12"/>
      <c r="B196" s="22">
        <f>IF(C$196&gt;0,191,"")</f>
      </c>
      <c r="C196" s="35"/>
      <c r="D196" s="11"/>
      <c r="E196" s="25"/>
      <c r="F196" s="8" t="str">
        <f t="shared" si="9"/>
        <v>119 Ja, 5 Mo, 30 Tg</v>
      </c>
      <c r="G196" s="9">
        <f t="shared" si="10"/>
        <v>119</v>
      </c>
      <c r="H196" s="10" t="e">
        <f t="shared" si="11"/>
        <v>#N/A</v>
      </c>
      <c r="I196" s="30"/>
      <c r="J196" s="4"/>
      <c r="K196" s="4"/>
      <c r="L196" s="5"/>
      <c r="M196" s="4"/>
      <c r="N196" s="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1:49" ht="13.5" customHeight="1" hidden="1">
      <c r="A197" s="12"/>
      <c r="B197" s="22">
        <f>IF(C$197&gt;0,192,"")</f>
      </c>
      <c r="C197" s="35"/>
      <c r="D197" s="11"/>
      <c r="E197" s="25"/>
      <c r="F197" s="8" t="str">
        <f t="shared" si="9"/>
        <v>119 Ja, 5 Mo, 30 Tg</v>
      </c>
      <c r="G197" s="9">
        <f t="shared" si="10"/>
        <v>119</v>
      </c>
      <c r="H197" s="10" t="e">
        <f t="shared" si="11"/>
        <v>#N/A</v>
      </c>
      <c r="I197" s="30"/>
      <c r="J197" s="4"/>
      <c r="K197" s="4"/>
      <c r="L197" s="5"/>
      <c r="M197" s="4"/>
      <c r="N197" s="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1:49" ht="13.5" customHeight="1" hidden="1">
      <c r="A198" s="12"/>
      <c r="B198" s="22">
        <f>IF(C$198&gt;0,193,"")</f>
      </c>
      <c r="C198" s="35"/>
      <c r="D198" s="11"/>
      <c r="E198" s="25"/>
      <c r="F198" s="8" t="str">
        <f aca="true" t="shared" si="12" ref="F198:F215">IF(OR(OR(geb=DATE(YEAR(stichtag),MONTH(stichtag)+1,0),stichtag=DATE(YEAR(stichtag),MONTH(stichtag)+1,0),stichtag=DATE(YEAR(stichtag),MONTH(stichtag),1))),DATEDIF(geb+3,stichtag+3,"y")&amp;" Ja, "&amp;DATEDIF(geb+3,stichtag+3,"ym")&amp;" Mo, "&amp;DATEDIF(geb+3,stichtag+3,"md")&amp;" Tg",DATEDIF(geb,stichtag,"y")&amp;" Ja, "&amp;DATEDIF(geb,stichtag,"ym")&amp;" Mo, "&amp;DATEDIF(geb,stichtag,"md")&amp;" Tg")</f>
        <v>119 Ja, 5 Mo, 30 Tg</v>
      </c>
      <c r="G198" s="9">
        <f aca="true" t="shared" si="13" ref="G198:G215">DATEDIF(C198,$J$1,"Y")</f>
        <v>119</v>
      </c>
      <c r="H198" s="10" t="e">
        <f t="shared" si="11"/>
        <v>#N/A</v>
      </c>
      <c r="I198" s="30"/>
      <c r="J198" s="4"/>
      <c r="K198" s="4"/>
      <c r="L198" s="5"/>
      <c r="M198" s="4"/>
      <c r="N198" s="4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1:49" ht="13.5" customHeight="1" hidden="1">
      <c r="A199" s="12"/>
      <c r="B199" s="22">
        <f>IF(C$199&gt;0,194,"")</f>
      </c>
      <c r="C199" s="35"/>
      <c r="D199" s="11"/>
      <c r="E199" s="25"/>
      <c r="F199" s="8" t="str">
        <f t="shared" si="12"/>
        <v>119 Ja, 5 Mo, 30 Tg</v>
      </c>
      <c r="G199" s="9">
        <f t="shared" si="13"/>
        <v>119</v>
      </c>
      <c r="H199" s="10" t="e">
        <f t="shared" si="11"/>
        <v>#N/A</v>
      </c>
      <c r="I199" s="30"/>
      <c r="J199" s="4"/>
      <c r="K199" s="4"/>
      <c r="L199" s="5"/>
      <c r="M199" s="4"/>
      <c r="N199" s="4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1:49" ht="13.5" customHeight="1" hidden="1">
      <c r="A200" s="12"/>
      <c r="B200" s="22">
        <f>IF(C$200&gt;0,195,"")</f>
      </c>
      <c r="C200" s="35"/>
      <c r="D200" s="11"/>
      <c r="E200" s="25"/>
      <c r="F200" s="8" t="str">
        <f t="shared" si="12"/>
        <v>119 Ja, 5 Mo, 30 Tg</v>
      </c>
      <c r="G200" s="9">
        <f t="shared" si="13"/>
        <v>119</v>
      </c>
      <c r="H200" s="10" t="e">
        <f t="shared" si="11"/>
        <v>#N/A</v>
      </c>
      <c r="I200" s="30"/>
      <c r="J200" s="4"/>
      <c r="K200" s="4"/>
      <c r="L200" s="5"/>
      <c r="M200" s="4"/>
      <c r="N200" s="4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1:49" ht="13.5" customHeight="1" hidden="1">
      <c r="A201" s="12"/>
      <c r="B201" s="22">
        <f>IF(C$201&gt;0,196,"")</f>
      </c>
      <c r="C201" s="35"/>
      <c r="D201" s="11"/>
      <c r="E201" s="25"/>
      <c r="F201" s="8" t="str">
        <f t="shared" si="12"/>
        <v>119 Ja, 5 Mo, 30 Tg</v>
      </c>
      <c r="G201" s="9">
        <f t="shared" si="13"/>
        <v>119</v>
      </c>
      <c r="H201" s="10" t="e">
        <f t="shared" si="11"/>
        <v>#N/A</v>
      </c>
      <c r="I201" s="30"/>
      <c r="J201" s="4"/>
      <c r="K201" s="4"/>
      <c r="L201" s="5"/>
      <c r="M201" s="4"/>
      <c r="N201" s="4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1:49" ht="13.5" customHeight="1" hidden="1">
      <c r="A202" s="12"/>
      <c r="B202" s="22">
        <f>IF(C$202&gt;0,197,"")</f>
      </c>
      <c r="C202" s="35"/>
      <c r="D202" s="11"/>
      <c r="E202" s="25"/>
      <c r="F202" s="8" t="str">
        <f t="shared" si="12"/>
        <v>119 Ja, 5 Mo, 30 Tg</v>
      </c>
      <c r="G202" s="9">
        <f t="shared" si="13"/>
        <v>119</v>
      </c>
      <c r="H202" s="10" t="e">
        <f t="shared" si="11"/>
        <v>#N/A</v>
      </c>
      <c r="I202" s="30"/>
      <c r="J202" s="4"/>
      <c r="K202" s="4"/>
      <c r="L202" s="5"/>
      <c r="M202" s="4"/>
      <c r="N202" s="4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1:49" ht="13.5" customHeight="1" hidden="1">
      <c r="A203" s="12"/>
      <c r="B203" s="22">
        <f>IF(C$203&gt;0,198,"")</f>
      </c>
      <c r="C203" s="35"/>
      <c r="D203" s="11"/>
      <c r="E203" s="25"/>
      <c r="F203" s="8" t="str">
        <f t="shared" si="12"/>
        <v>119 Ja, 5 Mo, 30 Tg</v>
      </c>
      <c r="G203" s="9">
        <f t="shared" si="13"/>
        <v>119</v>
      </c>
      <c r="H203" s="10" t="e">
        <f t="shared" si="11"/>
        <v>#N/A</v>
      </c>
      <c r="I203" s="30"/>
      <c r="J203" s="4"/>
      <c r="K203" s="4"/>
      <c r="L203" s="5"/>
      <c r="M203" s="4"/>
      <c r="N203" s="4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1:49" ht="13.5" customHeight="1" hidden="1">
      <c r="A204" s="12"/>
      <c r="B204" s="22">
        <f>IF(C$204&gt;0,199,"")</f>
      </c>
      <c r="C204" s="35"/>
      <c r="D204" s="11"/>
      <c r="E204" s="25"/>
      <c r="F204" s="8" t="str">
        <f t="shared" si="12"/>
        <v>119 Ja, 5 Mo, 30 Tg</v>
      </c>
      <c r="G204" s="9">
        <f t="shared" si="13"/>
        <v>119</v>
      </c>
      <c r="H204" s="10" t="e">
        <f t="shared" si="11"/>
        <v>#N/A</v>
      </c>
      <c r="I204" s="30"/>
      <c r="J204" s="4"/>
      <c r="K204" s="4"/>
      <c r="L204" s="5"/>
      <c r="M204" s="4"/>
      <c r="N204" s="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1:49" ht="13.5" customHeight="1" hidden="1">
      <c r="A205" s="12"/>
      <c r="B205" s="22">
        <f>IF(C$205&gt;0,200,"")</f>
      </c>
      <c r="C205" s="35"/>
      <c r="D205" s="11"/>
      <c r="E205" s="25"/>
      <c r="F205" s="8" t="str">
        <f t="shared" si="12"/>
        <v>119 Ja, 5 Mo, 30 Tg</v>
      </c>
      <c r="G205" s="9">
        <f t="shared" si="13"/>
        <v>119</v>
      </c>
      <c r="H205" s="10" t="e">
        <f t="shared" si="11"/>
        <v>#N/A</v>
      </c>
      <c r="I205" s="30"/>
      <c r="J205" s="4"/>
      <c r="K205" s="4"/>
      <c r="L205" s="5"/>
      <c r="M205" s="4"/>
      <c r="N205" s="4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1:49" ht="13.5" customHeight="1" hidden="1">
      <c r="A206" s="12"/>
      <c r="B206" s="22">
        <f>IF(C$206&gt;0,201,"")</f>
      </c>
      <c r="C206" s="35"/>
      <c r="D206" s="11"/>
      <c r="E206" s="25"/>
      <c r="F206" s="8" t="str">
        <f t="shared" si="12"/>
        <v>119 Ja, 5 Mo, 30 Tg</v>
      </c>
      <c r="G206" s="9">
        <f t="shared" si="13"/>
        <v>119</v>
      </c>
      <c r="H206" s="10" t="e">
        <f t="shared" si="11"/>
        <v>#N/A</v>
      </c>
      <c r="I206" s="30"/>
      <c r="J206" s="4"/>
      <c r="K206" s="4"/>
      <c r="L206" s="5"/>
      <c r="M206" s="4"/>
      <c r="N206" s="4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1:49" ht="13.5" customHeight="1" hidden="1">
      <c r="A207" s="12"/>
      <c r="B207" s="22">
        <f>IF(C$207&gt;0,202,"")</f>
      </c>
      <c r="C207" s="35"/>
      <c r="D207" s="11"/>
      <c r="E207" s="25"/>
      <c r="F207" s="8" t="str">
        <f t="shared" si="12"/>
        <v>119 Ja, 5 Mo, 30 Tg</v>
      </c>
      <c r="G207" s="9">
        <f t="shared" si="13"/>
        <v>119</v>
      </c>
      <c r="H207" s="10" t="e">
        <f t="shared" si="11"/>
        <v>#N/A</v>
      </c>
      <c r="I207" s="30"/>
      <c r="J207" s="4"/>
      <c r="K207" s="4"/>
      <c r="L207" s="5"/>
      <c r="M207" s="4"/>
      <c r="N207" s="4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1:49" ht="13.5" customHeight="1" hidden="1">
      <c r="A208" s="12"/>
      <c r="B208" s="22">
        <f>IF(C$208&gt;0,203,"")</f>
      </c>
      <c r="C208" s="35"/>
      <c r="D208" s="11"/>
      <c r="E208" s="25"/>
      <c r="F208" s="8" t="str">
        <f t="shared" si="12"/>
        <v>119 Ja, 5 Mo, 30 Tg</v>
      </c>
      <c r="G208" s="9">
        <f t="shared" si="13"/>
        <v>119</v>
      </c>
      <c r="H208" s="10" t="e">
        <f t="shared" si="11"/>
        <v>#N/A</v>
      </c>
      <c r="I208" s="30"/>
      <c r="J208" s="4"/>
      <c r="K208" s="4"/>
      <c r="L208" s="5"/>
      <c r="M208" s="4"/>
      <c r="N208" s="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1:49" ht="13.5" customHeight="1" hidden="1">
      <c r="A209" s="12"/>
      <c r="B209" s="22">
        <f>IF(C$209&gt;0,204,"")</f>
      </c>
      <c r="C209" s="35"/>
      <c r="D209" s="11"/>
      <c r="E209" s="25"/>
      <c r="F209" s="8" t="str">
        <f t="shared" si="12"/>
        <v>119 Ja, 5 Mo, 30 Tg</v>
      </c>
      <c r="G209" s="9">
        <f t="shared" si="13"/>
        <v>119</v>
      </c>
      <c r="H209" s="10" t="e">
        <f t="shared" si="11"/>
        <v>#N/A</v>
      </c>
      <c r="I209" s="30"/>
      <c r="J209" s="4"/>
      <c r="K209" s="4"/>
      <c r="L209" s="5"/>
      <c r="M209" s="4"/>
      <c r="N209" s="4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1:49" ht="13.5" customHeight="1" hidden="1">
      <c r="A210" s="12"/>
      <c r="B210" s="22">
        <f>IF(C$210&gt;0,205,"")</f>
      </c>
      <c r="C210" s="35"/>
      <c r="D210" s="11"/>
      <c r="E210" s="25"/>
      <c r="F210" s="8" t="str">
        <f t="shared" si="12"/>
        <v>119 Ja, 5 Mo, 30 Tg</v>
      </c>
      <c r="G210" s="9">
        <f t="shared" si="13"/>
        <v>119</v>
      </c>
      <c r="H210" s="10" t="e">
        <f aca="true" t="shared" si="14" ref="H210:H215">VLOOKUP(G210,I$6:J$120,2,FALSE)</f>
        <v>#N/A</v>
      </c>
      <c r="I210" s="30"/>
      <c r="J210" s="4"/>
      <c r="K210" s="4"/>
      <c r="L210" s="5"/>
      <c r="M210" s="4"/>
      <c r="N210" s="4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1:49" ht="13.5" customHeight="1" hidden="1">
      <c r="A211" s="12"/>
      <c r="B211" s="22">
        <f>IF(C$211&gt;0,206,"")</f>
      </c>
      <c r="C211" s="35"/>
      <c r="D211" s="11"/>
      <c r="E211" s="25"/>
      <c r="F211" s="8" t="str">
        <f t="shared" si="12"/>
        <v>119 Ja, 5 Mo, 30 Tg</v>
      </c>
      <c r="G211" s="9">
        <f t="shared" si="13"/>
        <v>119</v>
      </c>
      <c r="H211" s="10" t="e">
        <f t="shared" si="14"/>
        <v>#N/A</v>
      </c>
      <c r="I211" s="30"/>
      <c r="J211" s="4"/>
      <c r="K211" s="4"/>
      <c r="L211" s="5"/>
      <c r="M211" s="4"/>
      <c r="N211" s="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1:49" ht="13.5" customHeight="1" hidden="1">
      <c r="A212" s="12"/>
      <c r="B212" s="22">
        <f>IF(C$212&gt;0,207,"")</f>
      </c>
      <c r="C212" s="35"/>
      <c r="D212" s="11"/>
      <c r="E212" s="25"/>
      <c r="F212" s="8" t="str">
        <f t="shared" si="12"/>
        <v>119 Ja, 5 Mo, 30 Tg</v>
      </c>
      <c r="G212" s="9">
        <f t="shared" si="13"/>
        <v>119</v>
      </c>
      <c r="H212" s="10" t="e">
        <f t="shared" si="14"/>
        <v>#N/A</v>
      </c>
      <c r="I212" s="30"/>
      <c r="J212" s="4"/>
      <c r="K212" s="4"/>
      <c r="L212" s="5"/>
      <c r="M212" s="4"/>
      <c r="N212" s="4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1:49" ht="13.5" customHeight="1" hidden="1">
      <c r="A213" s="12"/>
      <c r="B213" s="22">
        <f>IF(C$213&gt;0,208,"")</f>
      </c>
      <c r="C213" s="35"/>
      <c r="D213" s="11"/>
      <c r="E213" s="25"/>
      <c r="F213" s="8" t="str">
        <f t="shared" si="12"/>
        <v>119 Ja, 5 Mo, 30 Tg</v>
      </c>
      <c r="G213" s="9">
        <f t="shared" si="13"/>
        <v>119</v>
      </c>
      <c r="H213" s="10" t="e">
        <f t="shared" si="14"/>
        <v>#N/A</v>
      </c>
      <c r="I213" s="30"/>
      <c r="J213" s="4"/>
      <c r="K213" s="4"/>
      <c r="L213" s="5"/>
      <c r="M213" s="4"/>
      <c r="N213" s="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1:49" ht="13.5" customHeight="1" hidden="1">
      <c r="A214" s="12"/>
      <c r="B214" s="22">
        <f>IF(C$214&gt;0,209,"")</f>
      </c>
      <c r="C214" s="35"/>
      <c r="D214" s="11"/>
      <c r="E214" s="25"/>
      <c r="F214" s="8" t="str">
        <f t="shared" si="12"/>
        <v>119 Ja, 5 Mo, 30 Tg</v>
      </c>
      <c r="G214" s="9">
        <f t="shared" si="13"/>
        <v>119</v>
      </c>
      <c r="H214" s="10" t="e">
        <f t="shared" si="14"/>
        <v>#N/A</v>
      </c>
      <c r="I214" s="30"/>
      <c r="J214" s="4"/>
      <c r="K214" s="4"/>
      <c r="L214" s="5"/>
      <c r="M214" s="4"/>
      <c r="N214" s="4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1:49" ht="13.5" customHeight="1" hidden="1">
      <c r="A215" s="12"/>
      <c r="B215" s="22">
        <f>IF(C$215&gt;0,210,"")</f>
      </c>
      <c r="C215" s="35"/>
      <c r="D215" s="11"/>
      <c r="E215" s="25"/>
      <c r="F215" s="8" t="str">
        <f t="shared" si="12"/>
        <v>119 Ja, 5 Mo, 30 Tg</v>
      </c>
      <c r="G215" s="9">
        <f t="shared" si="13"/>
        <v>119</v>
      </c>
      <c r="H215" s="10" t="e">
        <f t="shared" si="14"/>
        <v>#N/A</v>
      </c>
      <c r="I215" s="30"/>
      <c r="J215" s="4"/>
      <c r="K215" s="4"/>
      <c r="L215" s="5"/>
      <c r="M215" s="4"/>
      <c r="N215" s="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1:49" ht="48">
      <c r="A216" s="6"/>
      <c r="B216" s="6"/>
      <c r="C216" s="19" t="s">
        <v>4</v>
      </c>
      <c r="D216" s="20" t="s">
        <v>25</v>
      </c>
      <c r="E216" s="20"/>
      <c r="F216" s="19" t="s">
        <v>5</v>
      </c>
      <c r="G216" s="20" t="s">
        <v>26</v>
      </c>
      <c r="H216" s="7"/>
      <c r="K216" s="6"/>
      <c r="L216" s="6"/>
      <c r="M216" s="7"/>
      <c r="N216" s="7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</row>
    <row r="217" spans="1:49" ht="12.75">
      <c r="A217" s="6"/>
      <c r="B217" s="6"/>
      <c r="C217" s="7"/>
      <c r="D217" s="6"/>
      <c r="E217" s="6"/>
      <c r="F217" s="7"/>
      <c r="G217" s="7"/>
      <c r="H217" s="7"/>
      <c r="K217" s="6"/>
      <c r="L217" s="6"/>
      <c r="M217" s="7"/>
      <c r="N217" s="7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</row>
    <row r="218" spans="1:49" ht="12.75">
      <c r="A218" s="6"/>
      <c r="B218" s="6"/>
      <c r="C218" s="7"/>
      <c r="D218" s="6"/>
      <c r="E218" s="6"/>
      <c r="F218" s="7"/>
      <c r="G218" s="7"/>
      <c r="H218" s="7"/>
      <c r="K218" s="6"/>
      <c r="L218" s="6"/>
      <c r="M218" s="7"/>
      <c r="N218" s="7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</row>
    <row r="219" spans="1:49" ht="12.75">
      <c r="A219" s="6"/>
      <c r="B219" s="6"/>
      <c r="C219" s="7"/>
      <c r="D219" s="6"/>
      <c r="E219" s="6"/>
      <c r="F219" s="7"/>
      <c r="G219" s="7"/>
      <c r="H219" s="7"/>
      <c r="K219" s="6"/>
      <c r="L219" s="6"/>
      <c r="M219" s="7"/>
      <c r="N219" s="7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</row>
    <row r="220" spans="1:49" ht="12.75">
      <c r="A220" s="6"/>
      <c r="B220" s="6"/>
      <c r="C220" s="7"/>
      <c r="D220" s="6"/>
      <c r="E220" s="6"/>
      <c r="F220" s="7"/>
      <c r="G220" s="7"/>
      <c r="H220" s="7"/>
      <c r="K220" s="6"/>
      <c r="L220" s="6"/>
      <c r="M220" s="7"/>
      <c r="N220" s="7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</row>
    <row r="221" spans="1:49" ht="12.75">
      <c r="A221" s="6"/>
      <c r="B221" s="6"/>
      <c r="C221" s="7"/>
      <c r="D221" s="6"/>
      <c r="E221" s="6"/>
      <c r="F221" s="7"/>
      <c r="G221" s="7"/>
      <c r="H221" s="7"/>
      <c r="K221" s="6"/>
      <c r="L221" s="6"/>
      <c r="M221" s="7"/>
      <c r="N221" s="7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</row>
    <row r="222" spans="1:49" ht="12.75">
      <c r="A222" s="6"/>
      <c r="B222" s="6"/>
      <c r="C222" s="7"/>
      <c r="D222" s="6"/>
      <c r="E222" s="6"/>
      <c r="F222" s="7"/>
      <c r="G222" s="7"/>
      <c r="H222" s="7"/>
      <c r="K222" s="6"/>
      <c r="L222" s="6"/>
      <c r="M222" s="7"/>
      <c r="N222" s="7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</row>
    <row r="223" spans="1:49" ht="12.75">
      <c r="A223" s="6"/>
      <c r="B223" s="6"/>
      <c r="C223" s="7"/>
      <c r="D223" s="6"/>
      <c r="E223" s="6"/>
      <c r="F223" s="7"/>
      <c r="G223" s="7"/>
      <c r="H223" s="7"/>
      <c r="K223" s="6"/>
      <c r="L223" s="6"/>
      <c r="M223" s="7"/>
      <c r="N223" s="7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</row>
    <row r="224" spans="1:49" ht="12.75">
      <c r="A224" s="6"/>
      <c r="B224" s="6"/>
      <c r="C224" s="7"/>
      <c r="D224" s="6"/>
      <c r="E224" s="6"/>
      <c r="F224" s="7"/>
      <c r="G224" s="7"/>
      <c r="H224" s="7"/>
      <c r="K224" s="6"/>
      <c r="L224" s="6"/>
      <c r="M224" s="7"/>
      <c r="N224" s="7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</row>
    <row r="225" spans="1:49" ht="12.75">
      <c r="A225" s="6"/>
      <c r="B225" s="6"/>
      <c r="C225" s="7"/>
      <c r="D225" s="6"/>
      <c r="E225" s="6"/>
      <c r="F225" s="7"/>
      <c r="G225" s="7"/>
      <c r="H225" s="7"/>
      <c r="K225" s="6"/>
      <c r="L225" s="6"/>
      <c r="M225" s="7"/>
      <c r="N225" s="7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</row>
    <row r="226" spans="1:49" ht="12.75">
      <c r="A226" s="6"/>
      <c r="B226" s="6"/>
      <c r="C226" s="7"/>
      <c r="D226" s="6"/>
      <c r="E226" s="6"/>
      <c r="F226" s="7"/>
      <c r="G226" s="7"/>
      <c r="H226" s="7"/>
      <c r="K226" s="6"/>
      <c r="L226" s="6"/>
      <c r="M226" s="7"/>
      <c r="N226" s="7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</row>
    <row r="227" spans="1:49" ht="12.75">
      <c r="A227" s="6"/>
      <c r="B227" s="6"/>
      <c r="C227" s="7"/>
      <c r="D227" s="6"/>
      <c r="E227" s="6"/>
      <c r="F227" s="7"/>
      <c r="G227" s="7"/>
      <c r="H227" s="7"/>
      <c r="K227" s="6"/>
      <c r="L227" s="6"/>
      <c r="M227" s="7"/>
      <c r="N227" s="7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</row>
    <row r="228" spans="1:49" ht="12.75">
      <c r="A228" s="6"/>
      <c r="B228" s="6"/>
      <c r="C228" s="7"/>
      <c r="D228" s="6"/>
      <c r="E228" s="6"/>
      <c r="F228" s="7"/>
      <c r="G228" s="7"/>
      <c r="H228" s="7"/>
      <c r="K228" s="6"/>
      <c r="L228" s="6"/>
      <c r="M228" s="7"/>
      <c r="N228" s="7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</row>
    <row r="229" spans="1:49" ht="12.75">
      <c r="A229" s="6"/>
      <c r="B229" s="6"/>
      <c r="C229" s="7"/>
      <c r="D229" s="6"/>
      <c r="E229" s="6"/>
      <c r="F229" s="7"/>
      <c r="G229" s="7"/>
      <c r="H229" s="7"/>
      <c r="K229" s="6"/>
      <c r="L229" s="6"/>
      <c r="M229" s="7"/>
      <c r="N229" s="7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</row>
    <row r="230" spans="1:49" ht="12.75">
      <c r="A230" s="6"/>
      <c r="B230" s="6"/>
      <c r="C230" s="7"/>
      <c r="D230" s="6"/>
      <c r="E230" s="6"/>
      <c r="F230" s="7"/>
      <c r="G230" s="7"/>
      <c r="H230" s="7"/>
      <c r="K230" s="6"/>
      <c r="L230" s="6"/>
      <c r="M230" s="7"/>
      <c r="N230" s="7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</row>
    <row r="231" spans="1:49" ht="12.75">
      <c r="A231" s="6"/>
      <c r="B231" s="6"/>
      <c r="C231" s="7"/>
      <c r="D231" s="6"/>
      <c r="E231" s="6"/>
      <c r="F231" s="7"/>
      <c r="G231" s="7"/>
      <c r="H231" s="7"/>
      <c r="K231" s="6"/>
      <c r="L231" s="6"/>
      <c r="M231" s="7"/>
      <c r="N231" s="7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</row>
    <row r="232" spans="1:49" ht="12.75">
      <c r="A232" s="6"/>
      <c r="B232" s="6"/>
      <c r="C232" s="7"/>
      <c r="D232" s="6"/>
      <c r="E232" s="6"/>
      <c r="F232" s="7"/>
      <c r="G232" s="7"/>
      <c r="H232" s="7"/>
      <c r="K232" s="6"/>
      <c r="L232" s="6"/>
      <c r="M232" s="7"/>
      <c r="N232" s="7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</row>
    <row r="233" spans="1:49" ht="12.75">
      <c r="A233" s="6"/>
      <c r="B233" s="6"/>
      <c r="C233" s="7"/>
      <c r="D233" s="6"/>
      <c r="E233" s="6"/>
      <c r="F233" s="7"/>
      <c r="G233" s="7"/>
      <c r="H233" s="7"/>
      <c r="K233" s="6"/>
      <c r="L233" s="6"/>
      <c r="M233" s="7"/>
      <c r="N233" s="7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</row>
    <row r="234" spans="1:49" ht="12.75">
      <c r="A234" s="6"/>
      <c r="B234" s="6"/>
      <c r="C234" s="7"/>
      <c r="D234" s="6"/>
      <c r="E234" s="6"/>
      <c r="F234" s="7"/>
      <c r="G234" s="7"/>
      <c r="H234" s="7"/>
      <c r="K234" s="6"/>
      <c r="L234" s="6"/>
      <c r="M234" s="7"/>
      <c r="N234" s="7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</row>
    <row r="235" spans="1:49" ht="12.75">
      <c r="A235" s="6"/>
      <c r="B235" s="6"/>
      <c r="C235" s="7"/>
      <c r="D235" s="6"/>
      <c r="E235" s="6"/>
      <c r="F235" s="7"/>
      <c r="G235" s="7"/>
      <c r="H235" s="7"/>
      <c r="K235" s="6"/>
      <c r="L235" s="6"/>
      <c r="M235" s="7"/>
      <c r="N235" s="7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</row>
  </sheetData>
  <sheetProtection password="C626" sheet="1" objects="1" scenarios="1" selectLockedCells="1"/>
  <mergeCells count="7">
    <mergeCell ref="K1:L3"/>
    <mergeCell ref="A6:A20"/>
    <mergeCell ref="C1:I1"/>
    <mergeCell ref="C3:C4"/>
    <mergeCell ref="A3:A4"/>
    <mergeCell ref="D3:H3"/>
    <mergeCell ref="D4:H4"/>
  </mergeCells>
  <conditionalFormatting sqref="H6:H215 G7:G215 F6:F215">
    <cfRule type="expression" priority="1" dxfId="0" stopIfTrue="1">
      <formula>$C6=""</formula>
    </cfRule>
  </conditionalFormatting>
  <conditionalFormatting sqref="D6:E215">
    <cfRule type="expression" priority="2" dxfId="1" stopIfTrue="1">
      <formula>$C6=""</formula>
    </cfRule>
  </conditionalFormatting>
  <conditionalFormatting sqref="G6">
    <cfRule type="expression" priority="3" dxfId="0" stopIfTrue="1">
      <formula>$C6=""</formula>
    </cfRule>
  </conditionalFormatting>
  <printOptions horizontalCentered="1"/>
  <pageMargins left="0.3937007874015748" right="0" top="0.3937007874015748" bottom="0" header="0" footer="0"/>
  <pageSetup horizontalDpi="300" verticalDpi="300" orientation="portrait" paperSize="9" scale="94" r:id="rId3"/>
  <rowBreaks count="1" manualBreakCount="1">
    <brk id="55" min="1" max="7" man="1"/>
  </rowBreaks>
  <ignoredErrors>
    <ignoredError sqref="H7:H32 H33:H215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Schiedsrichterwart im WKBV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Einstufung der Altersklassen</dc:title>
  <dc:subject/>
  <dc:creator>Ernst Kleinknecht</dc:creator>
  <cp:keywords>Stand: 07.2018</cp:keywords>
  <dc:description>Nach Eingabe des Spieljahres und Geburtsjahres gibt das Blatt die Altersklasse bekannt in der der Spieler im Jahr der Meisterschaft zu spielen hat.</dc:description>
  <cp:lastModifiedBy>Ernst</cp:lastModifiedBy>
  <cp:lastPrinted>2014-09-23T05:02:43Z</cp:lastPrinted>
  <dcterms:created xsi:type="dcterms:W3CDTF">2001-10-03T11:59:57Z</dcterms:created>
  <dcterms:modified xsi:type="dcterms:W3CDTF">2018-08-18T09:59:21Z</dcterms:modified>
  <cp:category/>
  <cp:version/>
  <cp:contentType/>
  <cp:contentStatus/>
</cp:coreProperties>
</file>